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-150" windowWidth="18495" windowHeight="7365"/>
  </bookViews>
  <sheets>
    <sheet name="歪み率を計算" sheetId="4" r:id="rId1"/>
  </sheets>
  <calcPr calcId="125725"/>
</workbook>
</file>

<file path=xl/calcChain.xml><?xml version="1.0" encoding="utf-8"?>
<calcChain xmlns="http://schemas.openxmlformats.org/spreadsheetml/2006/main">
  <c r="K5" i="4"/>
  <c r="L4"/>
  <c r="D21" l="1"/>
  <c r="C38" s="1"/>
  <c r="D20"/>
  <c r="C37" s="1"/>
  <c r="D16" l="1"/>
  <c r="C33" s="1"/>
  <c r="D19"/>
  <c r="C36" s="1"/>
  <c r="D18"/>
  <c r="C35" s="1"/>
  <c r="D17"/>
  <c r="C34" s="1"/>
  <c r="D15"/>
  <c r="C32" s="1"/>
  <c r="D14"/>
  <c r="C31" s="1"/>
  <c r="D13"/>
  <c r="C30" s="1"/>
  <c r="B38" l="1"/>
  <c r="B37" l="1"/>
  <c r="B35"/>
  <c r="B33"/>
  <c r="B31"/>
  <c r="B36"/>
  <c r="B34"/>
  <c r="B32"/>
  <c r="B30"/>
  <c r="J34" l="1"/>
  <c r="J30"/>
  <c r="J35"/>
  <c r="J31"/>
  <c r="J36"/>
  <c r="J32"/>
  <c r="J37"/>
  <c r="J33"/>
  <c r="L78" l="1"/>
  <c r="L74"/>
  <c r="N74" s="1"/>
  <c r="L70"/>
  <c r="L66"/>
  <c r="L62"/>
  <c r="L77"/>
  <c r="N77" s="1"/>
  <c r="L73"/>
  <c r="L69"/>
  <c r="L65"/>
  <c r="L76"/>
  <c r="L72"/>
  <c r="L68"/>
  <c r="L64"/>
  <c r="L79"/>
  <c r="L75"/>
  <c r="L71"/>
  <c r="L67"/>
  <c r="L63"/>
  <c r="K77"/>
  <c r="K73"/>
  <c r="K69"/>
  <c r="K65"/>
  <c r="K76"/>
  <c r="K72"/>
  <c r="K68"/>
  <c r="K64"/>
  <c r="M64" s="1"/>
  <c r="K79"/>
  <c r="K75"/>
  <c r="K71"/>
  <c r="K67"/>
  <c r="K63"/>
  <c r="K78"/>
  <c r="K74"/>
  <c r="K70"/>
  <c r="M70" s="1"/>
  <c r="K66"/>
  <c r="K62"/>
  <c r="J76"/>
  <c r="J72"/>
  <c r="J68"/>
  <c r="J64"/>
  <c r="J79"/>
  <c r="J75"/>
  <c r="M75" s="1"/>
  <c r="J71"/>
  <c r="J67"/>
  <c r="J63"/>
  <c r="J78"/>
  <c r="J74"/>
  <c r="J70"/>
  <c r="J66"/>
  <c r="N66" s="1"/>
  <c r="J62"/>
  <c r="J77"/>
  <c r="M77" s="1"/>
  <c r="J73"/>
  <c r="M73" s="1"/>
  <c r="J69"/>
  <c r="M69" s="1"/>
  <c r="J65"/>
  <c r="M65" s="1"/>
  <c r="G34"/>
  <c r="G35"/>
  <c r="M63" l="1"/>
  <c r="M79"/>
  <c r="M74"/>
  <c r="M68"/>
  <c r="N67"/>
  <c r="N65"/>
  <c r="N78"/>
  <c r="N62"/>
  <c r="N63"/>
  <c r="N79"/>
  <c r="N76"/>
  <c r="M71"/>
  <c r="M66"/>
  <c r="M76"/>
  <c r="N75"/>
  <c r="N72"/>
  <c r="N73"/>
  <c r="N70"/>
  <c r="M67"/>
  <c r="N64"/>
  <c r="M62"/>
  <c r="M78"/>
  <c r="M72"/>
  <c r="N71"/>
  <c r="N68"/>
  <c r="N69"/>
  <c r="G33"/>
  <c r="G31"/>
  <c r="G32"/>
  <c r="D75" l="1"/>
  <c r="D70"/>
  <c r="D65"/>
  <c r="D64"/>
  <c r="D78"/>
  <c r="D73"/>
  <c r="D67"/>
  <c r="D76"/>
  <c r="D71"/>
  <c r="D66"/>
  <c r="D74"/>
  <c r="D69"/>
  <c r="D68"/>
  <c r="D63"/>
  <c r="D79"/>
  <c r="D72"/>
  <c r="D77"/>
  <c r="D62"/>
  <c r="G30"/>
  <c r="C68" l="1"/>
  <c r="F68" s="1"/>
  <c r="C79"/>
  <c r="F79" s="1"/>
  <c r="C67"/>
  <c r="F67" s="1"/>
  <c r="C70"/>
  <c r="F70" s="1"/>
  <c r="C77"/>
  <c r="F77" s="1"/>
  <c r="C72"/>
  <c r="F72" s="1"/>
  <c r="C73"/>
  <c r="F73" s="1"/>
  <c r="E72"/>
  <c r="E74"/>
  <c r="E75"/>
  <c r="E66"/>
  <c r="C71"/>
  <c r="E67"/>
  <c r="E69"/>
  <c r="C74"/>
  <c r="F74" s="1"/>
  <c r="E63"/>
  <c r="E65"/>
  <c r="E78"/>
  <c r="E76"/>
  <c r="C78"/>
  <c r="F78" s="1"/>
  <c r="C76"/>
  <c r="F76" s="1"/>
  <c r="E68"/>
  <c r="E70"/>
  <c r="E77"/>
  <c r="C63"/>
  <c r="C69"/>
  <c r="F69" s="1"/>
  <c r="C64"/>
  <c r="C65"/>
  <c r="F65" s="1"/>
  <c r="C75"/>
  <c r="C66"/>
  <c r="G66" s="1"/>
  <c r="E79"/>
  <c r="E64"/>
  <c r="E73"/>
  <c r="E71"/>
  <c r="F64"/>
  <c r="E62"/>
  <c r="D32"/>
  <c r="C62"/>
  <c r="F62" s="1"/>
  <c r="D38"/>
  <c r="D35"/>
  <c r="D34"/>
  <c r="D36"/>
  <c r="D31"/>
  <c r="D37"/>
  <c r="D33"/>
  <c r="D30"/>
  <c r="G73" l="1"/>
  <c r="G75"/>
  <c r="G63"/>
  <c r="G67"/>
  <c r="G79"/>
  <c r="G77"/>
  <c r="G64"/>
  <c r="G72"/>
  <c r="G78"/>
  <c r="G71"/>
  <c r="F66"/>
  <c r="G76"/>
  <c r="G74"/>
  <c r="F71"/>
  <c r="G68"/>
  <c r="G69"/>
  <c r="G65"/>
  <c r="F63"/>
  <c r="F75"/>
  <c r="G70"/>
  <c r="G62"/>
</calcChain>
</file>

<file path=xl/sharedStrings.xml><?xml version="1.0" encoding="utf-8"?>
<sst xmlns="http://schemas.openxmlformats.org/spreadsheetml/2006/main" count="78" uniqueCount="54">
  <si>
    <t>Ep</t>
    <phoneticPr fontId="2"/>
  </si>
  <si>
    <t>Ip</t>
    <phoneticPr fontId="2"/>
  </si>
  <si>
    <t>Ec</t>
    <phoneticPr fontId="2"/>
  </si>
  <si>
    <t>V</t>
    <phoneticPr fontId="2"/>
  </si>
  <si>
    <t>mA</t>
    <phoneticPr fontId="2"/>
  </si>
  <si>
    <t>5次　a5</t>
    <rPh sb="1" eb="2">
      <t>ジ</t>
    </rPh>
    <phoneticPr fontId="2"/>
  </si>
  <si>
    <t>4次　a4</t>
    <rPh sb="1" eb="2">
      <t>ジ</t>
    </rPh>
    <phoneticPr fontId="2"/>
  </si>
  <si>
    <t>3次　a3</t>
    <rPh sb="1" eb="2">
      <t>ジ</t>
    </rPh>
    <phoneticPr fontId="2"/>
  </si>
  <si>
    <t>2次　a2</t>
    <rPh sb="1" eb="2">
      <t>ジ</t>
    </rPh>
    <phoneticPr fontId="2"/>
  </si>
  <si>
    <t>1次　a1</t>
    <rPh sb="1" eb="2">
      <t>ジ</t>
    </rPh>
    <phoneticPr fontId="2"/>
  </si>
  <si>
    <t>0次　a0</t>
    <rPh sb="1" eb="2">
      <t>ジ</t>
    </rPh>
    <phoneticPr fontId="2"/>
  </si>
  <si>
    <t>次数</t>
    <rPh sb="0" eb="1">
      <t>ジ</t>
    </rPh>
    <rPh sb="1" eb="2">
      <t>スウ</t>
    </rPh>
    <phoneticPr fontId="2"/>
  </si>
  <si>
    <t>係数値</t>
    <rPh sb="0" eb="2">
      <t>ケイスウ</t>
    </rPh>
    <rPh sb="2" eb="3">
      <t>チ</t>
    </rPh>
    <phoneticPr fontId="2"/>
  </si>
  <si>
    <t>V</t>
    <phoneticPr fontId="2"/>
  </si>
  <si>
    <t>mA</t>
    <phoneticPr fontId="2"/>
  </si>
  <si>
    <t>グリッド電圧</t>
    <rPh sb="4" eb="6">
      <t>デンアツ</t>
    </rPh>
    <phoneticPr fontId="2"/>
  </si>
  <si>
    <t>プレート電圧</t>
    <rPh sb="4" eb="6">
      <t>デンアツ</t>
    </rPh>
    <phoneticPr fontId="2"/>
  </si>
  <si>
    <t>プレート電流</t>
    <rPh sb="4" eb="6">
      <t>デンリュウ</t>
    </rPh>
    <phoneticPr fontId="2"/>
  </si>
  <si>
    <t>Tube名</t>
    <rPh sb="4" eb="5">
      <t>メイ</t>
    </rPh>
    <phoneticPr fontId="2"/>
  </si>
  <si>
    <t>スクリーングリッド電圧</t>
    <rPh sb="9" eb="11">
      <t>デンアツ</t>
    </rPh>
    <phoneticPr fontId="2"/>
  </si>
  <si>
    <t>負荷</t>
    <rPh sb="0" eb="2">
      <t>フカ</t>
    </rPh>
    <phoneticPr fontId="2"/>
  </si>
  <si>
    <t>検算用</t>
    <rPh sb="0" eb="2">
      <t>ケンザン</t>
    </rPh>
    <rPh sb="2" eb="3">
      <t>ヨウ</t>
    </rPh>
    <phoneticPr fontId="2"/>
  </si>
  <si>
    <t>動作点プレート電圧</t>
    <rPh sb="0" eb="2">
      <t>ドウサ</t>
    </rPh>
    <rPh sb="2" eb="3">
      <t>テン</t>
    </rPh>
    <rPh sb="7" eb="9">
      <t>デンアツ</t>
    </rPh>
    <phoneticPr fontId="2"/>
  </si>
  <si>
    <t>動作点プレート電流</t>
    <rPh sb="0" eb="2">
      <t>ドウサ</t>
    </rPh>
    <rPh sb="2" eb="3">
      <t>テン</t>
    </rPh>
    <rPh sb="7" eb="9">
      <t>デンリュウ</t>
    </rPh>
    <phoneticPr fontId="2"/>
  </si>
  <si>
    <t>ブルーのセル：値を記入するセル
白色のセル：自動計算のセル
Ver 1　2013/9/1</t>
    <rPh sb="7" eb="8">
      <t>アタイ</t>
    </rPh>
    <rPh sb="9" eb="11">
      <t>キニュウ</t>
    </rPh>
    <rPh sb="16" eb="17">
      <t>シロ</t>
    </rPh>
    <rPh sb="17" eb="18">
      <t>イロ</t>
    </rPh>
    <rPh sb="22" eb="24">
      <t>ジドウ</t>
    </rPh>
    <rPh sb="24" eb="26">
      <t>ケイサン</t>
    </rPh>
    <phoneticPr fontId="2"/>
  </si>
  <si>
    <t>Ec-Biass</t>
    <phoneticPr fontId="2"/>
  </si>
  <si>
    <t>Ip-Ipo</t>
    <phoneticPr fontId="2"/>
  </si>
  <si>
    <t>V</t>
    <phoneticPr fontId="2"/>
  </si>
  <si>
    <t>2次高調波の振幅　h2</t>
  </si>
  <si>
    <t>3次高調波の振幅　h3</t>
  </si>
  <si>
    <t>基本波の振幅　f</t>
    <phoneticPr fontId="2"/>
  </si>
  <si>
    <t>動特性曲線から歪み率を計算</t>
    <rPh sb="0" eb="3">
      <t>ドウトクセイ</t>
    </rPh>
    <rPh sb="3" eb="5">
      <t>キョクセン</t>
    </rPh>
    <rPh sb="7" eb="8">
      <t>ヒズ</t>
    </rPh>
    <rPh sb="9" eb="10">
      <t>リツ</t>
    </rPh>
    <rPh sb="11" eb="13">
      <t>ケイサン</t>
    </rPh>
    <phoneticPr fontId="2"/>
  </si>
  <si>
    <t>入力電圧振幅　a</t>
    <rPh sb="4" eb="6">
      <t>シンプク</t>
    </rPh>
    <phoneticPr fontId="2"/>
  </si>
  <si>
    <t>7次　a7</t>
    <rPh sb="1" eb="2">
      <t>ジ</t>
    </rPh>
    <phoneticPr fontId="2"/>
  </si>
  <si>
    <t>6次　a6</t>
    <rPh sb="1" eb="2">
      <t>ジ</t>
    </rPh>
    <phoneticPr fontId="2"/>
  </si>
  <si>
    <t>入力電圧の
振幅　a</t>
    <rPh sb="2" eb="4">
      <t>デンアツ</t>
    </rPh>
    <rPh sb="6" eb="8">
      <t>シンプク</t>
    </rPh>
    <phoneticPr fontId="2"/>
  </si>
  <si>
    <t>基本波の
振幅　f</t>
    <phoneticPr fontId="2"/>
  </si>
  <si>
    <t>ｍA</t>
    <phoneticPr fontId="2"/>
  </si>
  <si>
    <t>％</t>
    <phoneticPr fontId="2"/>
  </si>
  <si>
    <t>RL</t>
    <phoneticPr fontId="2"/>
  </si>
  <si>
    <t>動作点グリッド電圧</t>
    <rPh sb="0" eb="2">
      <t>ドウサ</t>
    </rPh>
    <rPh sb="2" eb="3">
      <t>テン</t>
    </rPh>
    <rPh sb="7" eb="9">
      <t>デンアツ</t>
    </rPh>
    <phoneticPr fontId="2"/>
  </si>
  <si>
    <t>2次歪み率　計算(5次）</t>
    <rPh sb="1" eb="2">
      <t>ジ</t>
    </rPh>
    <rPh sb="2" eb="3">
      <t>ヒズ</t>
    </rPh>
    <rPh sb="4" eb="5">
      <t>リツ</t>
    </rPh>
    <rPh sb="6" eb="8">
      <t>ケイサン</t>
    </rPh>
    <rPh sb="10" eb="11">
      <t>ジ</t>
    </rPh>
    <phoneticPr fontId="2"/>
  </si>
  <si>
    <t>3次歪み率　計算(5次）</t>
    <rPh sb="1" eb="2">
      <t>ジ</t>
    </rPh>
    <rPh sb="2" eb="3">
      <t>ヒズ</t>
    </rPh>
    <rPh sb="4" eb="5">
      <t>リツ</t>
    </rPh>
    <rPh sb="6" eb="8">
      <t>ケイサン</t>
    </rPh>
    <rPh sb="10" eb="11">
      <t>ジ</t>
    </rPh>
    <phoneticPr fontId="2"/>
  </si>
  <si>
    <t>2次歪み率　計算(７次）</t>
    <rPh sb="1" eb="2">
      <t>ジ</t>
    </rPh>
    <rPh sb="2" eb="3">
      <t>ヒズ</t>
    </rPh>
    <rPh sb="4" eb="5">
      <t>リツ</t>
    </rPh>
    <rPh sb="6" eb="8">
      <t>ケイサン</t>
    </rPh>
    <rPh sb="10" eb="11">
      <t>ジ</t>
    </rPh>
    <phoneticPr fontId="2"/>
  </si>
  <si>
    <t>3次歪み率　計算(７次）</t>
    <rPh sb="1" eb="2">
      <t>ジ</t>
    </rPh>
    <rPh sb="2" eb="3">
      <t>ヒズ</t>
    </rPh>
    <rPh sb="4" eb="5">
      <t>リツ</t>
    </rPh>
    <rPh sb="6" eb="8">
      <t>ケイサン</t>
    </rPh>
    <rPh sb="10" eb="11">
      <t>ジ</t>
    </rPh>
    <phoneticPr fontId="2"/>
  </si>
  <si>
    <t>動特性データから近似多項式を得る</t>
    <rPh sb="0" eb="3">
      <t>ドウトクセイ</t>
    </rPh>
    <rPh sb="8" eb="10">
      <t>キンジ</t>
    </rPh>
    <rPh sb="10" eb="13">
      <t>タコウシキ</t>
    </rPh>
    <rPh sb="14" eb="15">
      <t>エ</t>
    </rPh>
    <phoneticPr fontId="2"/>
  </si>
  <si>
    <t>動特性曲線の5次近似多項式の係数</t>
    <rPh sb="0" eb="1">
      <t>ドウ</t>
    </rPh>
    <rPh sb="1" eb="3">
      <t>トクセイ</t>
    </rPh>
    <rPh sb="3" eb="5">
      <t>キョクセン</t>
    </rPh>
    <rPh sb="7" eb="8">
      <t>ジ</t>
    </rPh>
    <rPh sb="8" eb="10">
      <t>キンジ</t>
    </rPh>
    <rPh sb="10" eb="13">
      <t>タコウシキ</t>
    </rPh>
    <rPh sb="14" eb="16">
      <t>ケイスウ</t>
    </rPh>
    <phoneticPr fontId="2"/>
  </si>
  <si>
    <t>動特性曲線の7次近似多項式の係数</t>
    <rPh sb="0" eb="1">
      <t>ドウ</t>
    </rPh>
    <rPh sb="1" eb="3">
      <t>トクセイ</t>
    </rPh>
    <rPh sb="3" eb="5">
      <t>キョクセン</t>
    </rPh>
    <rPh sb="7" eb="8">
      <t>ジ</t>
    </rPh>
    <rPh sb="8" eb="10">
      <t>キンジ</t>
    </rPh>
    <rPh sb="10" eb="13">
      <t>タコウシキ</t>
    </rPh>
    <rPh sb="14" eb="16">
      <t>ケイスウ</t>
    </rPh>
    <phoneticPr fontId="2"/>
  </si>
  <si>
    <t>動特性曲線のデータ（動作点を原点としたデータ）</t>
    <rPh sb="0" eb="1">
      <t>ドウ</t>
    </rPh>
    <rPh sb="1" eb="3">
      <t>トクセイ</t>
    </rPh>
    <rPh sb="3" eb="5">
      <t>キョクセン</t>
    </rPh>
    <rPh sb="10" eb="12">
      <t>ドウサ</t>
    </rPh>
    <rPh sb="12" eb="13">
      <t>テン</t>
    </rPh>
    <rPh sb="14" eb="16">
      <t>ゲンテン</t>
    </rPh>
    <phoneticPr fontId="2"/>
  </si>
  <si>
    <t>入力電圧毎の歪み率 （5次多項式による計算）</t>
    <rPh sb="0" eb="2">
      <t>ニュウリョク</t>
    </rPh>
    <rPh sb="2" eb="4">
      <t>デンアツ</t>
    </rPh>
    <rPh sb="4" eb="5">
      <t>マイ</t>
    </rPh>
    <rPh sb="6" eb="7">
      <t>ヒズ</t>
    </rPh>
    <rPh sb="8" eb="9">
      <t>リツ</t>
    </rPh>
    <rPh sb="12" eb="13">
      <t>ジ</t>
    </rPh>
    <rPh sb="13" eb="16">
      <t>タコウシキ</t>
    </rPh>
    <rPh sb="19" eb="21">
      <t>ケイサン</t>
    </rPh>
    <phoneticPr fontId="2"/>
  </si>
  <si>
    <t>入力電圧毎の歪み率 （5次多項式による計算）をグラフ化</t>
    <rPh sb="0" eb="2">
      <t>ニュウリョク</t>
    </rPh>
    <rPh sb="2" eb="4">
      <t>デンアツ</t>
    </rPh>
    <rPh sb="4" eb="5">
      <t>マイ</t>
    </rPh>
    <rPh sb="6" eb="7">
      <t>ヒズ</t>
    </rPh>
    <rPh sb="8" eb="9">
      <t>リツ</t>
    </rPh>
    <rPh sb="12" eb="13">
      <t>ジ</t>
    </rPh>
    <rPh sb="13" eb="16">
      <t>タコウシキ</t>
    </rPh>
    <rPh sb="19" eb="21">
      <t>ケイサン</t>
    </rPh>
    <rPh sb="26" eb="27">
      <t>カ</t>
    </rPh>
    <phoneticPr fontId="2"/>
  </si>
  <si>
    <t>入力電圧毎の歪み率 （7次多項式による計算）をグラフ化</t>
    <rPh sb="0" eb="2">
      <t>ニュウリョク</t>
    </rPh>
    <rPh sb="2" eb="4">
      <t>デンアツ</t>
    </rPh>
    <rPh sb="4" eb="5">
      <t>マイ</t>
    </rPh>
    <rPh sb="6" eb="7">
      <t>ヒズ</t>
    </rPh>
    <rPh sb="8" eb="9">
      <t>リツ</t>
    </rPh>
    <rPh sb="12" eb="13">
      <t>ジ</t>
    </rPh>
    <rPh sb="13" eb="16">
      <t>タコウシキ</t>
    </rPh>
    <rPh sb="19" eb="21">
      <t>ケイサン</t>
    </rPh>
    <rPh sb="26" eb="27">
      <t>カ</t>
    </rPh>
    <phoneticPr fontId="2"/>
  </si>
  <si>
    <t>各グリッド電圧値でのプレート電流、電圧値を求める</t>
    <rPh sb="0" eb="1">
      <t>カク</t>
    </rPh>
    <rPh sb="5" eb="7">
      <t>デンアツ</t>
    </rPh>
    <rPh sb="7" eb="8">
      <t>チ</t>
    </rPh>
    <rPh sb="14" eb="16">
      <t>デンリュウ</t>
    </rPh>
    <rPh sb="17" eb="19">
      <t>デンアツ</t>
    </rPh>
    <rPh sb="19" eb="20">
      <t>チ</t>
    </rPh>
    <rPh sb="21" eb="22">
      <t>モト</t>
    </rPh>
    <phoneticPr fontId="2"/>
  </si>
  <si>
    <t>ロードラインデータ</t>
    <phoneticPr fontId="2"/>
  </si>
</sst>
</file>

<file path=xl/styles.xml><?xml version="1.0" encoding="utf-8"?>
<styleSheet xmlns="http://schemas.openxmlformats.org/spreadsheetml/2006/main">
  <numFmts count="13">
    <numFmt numFmtId="177" formatCode="0.0_ "/>
    <numFmt numFmtId="178" formatCode="0_ "/>
    <numFmt numFmtId="179" formatCode="0.0%"/>
    <numFmt numFmtId="180" formatCode="0&quot;KΩ&quot;"/>
    <numFmt numFmtId="181" formatCode="0&quot;Ｖ&quot;"/>
    <numFmt numFmtId="182" formatCode="0.0000_ "/>
    <numFmt numFmtId="183" formatCode="0&quot;mA&quot;"/>
    <numFmt numFmtId="184" formatCode="0.00_);[Red]\(0.00\)"/>
    <numFmt numFmtId="185" formatCode="0.000E+0"/>
    <numFmt numFmtId="186" formatCode="0.0_);[Red]\(0.0\)"/>
    <numFmt numFmtId="187" formatCode="0.00E+0"/>
    <numFmt numFmtId="188" formatCode="0.000_);[Red]\(0.000\)"/>
    <numFmt numFmtId="189" formatCode="0.0&quot;Ｖ&quot;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77" fontId="0" fillId="0" borderId="1" xfId="0" applyNumberFormat="1" applyBorder="1">
      <alignment vertical="center"/>
    </xf>
    <xf numFmtId="0" fontId="0" fillId="2" borderId="0" xfId="0" applyFill="1">
      <alignment vertical="center"/>
    </xf>
    <xf numFmtId="179" fontId="0" fillId="2" borderId="0" xfId="1" applyNumberFormat="1" applyFont="1" applyFill="1">
      <alignment vertical="center"/>
    </xf>
    <xf numFmtId="177" fontId="0" fillId="2" borderId="1" xfId="0" applyNumberFormat="1" applyFill="1" applyBorder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Border="1" applyAlignment="1">
      <alignment vertical="center" wrapText="1" shrinkToFit="1"/>
    </xf>
    <xf numFmtId="0" fontId="3" fillId="0" borderId="0" xfId="0" applyFont="1">
      <alignment vertical="center"/>
    </xf>
    <xf numFmtId="182" fontId="0" fillId="0" borderId="1" xfId="0" applyNumberFormat="1" applyFill="1" applyBorder="1">
      <alignment vertical="center"/>
    </xf>
    <xf numFmtId="181" fontId="0" fillId="4" borderId="1" xfId="0" applyNumberFormat="1" applyFill="1" applyBorder="1">
      <alignment vertical="center"/>
    </xf>
    <xf numFmtId="180" fontId="0" fillId="4" borderId="1" xfId="0" applyNumberForma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4" borderId="1" xfId="0" applyNumberFormat="1" applyFill="1" applyBorder="1">
      <alignment vertical="center"/>
    </xf>
    <xf numFmtId="177" fontId="0" fillId="4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4" fontId="0" fillId="0" borderId="0" xfId="0" applyNumberFormat="1" applyFill="1">
      <alignment vertical="center"/>
    </xf>
    <xf numFmtId="183" fontId="0" fillId="4" borderId="1" xfId="0" applyNumberFormat="1" applyFill="1" applyBorder="1">
      <alignment vertical="center"/>
    </xf>
    <xf numFmtId="184" fontId="0" fillId="0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85" fontId="0" fillId="0" borderId="1" xfId="0" applyNumberFormat="1" applyFill="1" applyBorder="1">
      <alignment vertical="center"/>
    </xf>
    <xf numFmtId="0" fontId="4" fillId="0" borderId="0" xfId="0" applyFont="1" applyFill="1">
      <alignment vertical="center"/>
    </xf>
    <xf numFmtId="182" fontId="0" fillId="0" borderId="0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184" fontId="0" fillId="4" borderId="1" xfId="0" applyNumberFormat="1" applyFill="1" applyBorder="1">
      <alignment vertical="center"/>
    </xf>
    <xf numFmtId="186" fontId="0" fillId="0" borderId="1" xfId="0" applyNumberFormat="1" applyFill="1" applyBorder="1">
      <alignment vertical="center"/>
    </xf>
    <xf numFmtId="184" fontId="0" fillId="0" borderId="1" xfId="1" applyNumberFormat="1" applyFont="1" applyFill="1" applyBorder="1">
      <alignment vertical="center"/>
    </xf>
    <xf numFmtId="187" fontId="0" fillId="0" borderId="1" xfId="0" applyNumberFormat="1" applyFill="1" applyBorder="1">
      <alignment vertical="center"/>
    </xf>
    <xf numFmtId="188" fontId="0" fillId="0" borderId="1" xfId="0" applyNumberFormat="1" applyFill="1" applyBorder="1">
      <alignment vertical="center"/>
    </xf>
    <xf numFmtId="189" fontId="0" fillId="4" borderId="1" xfId="0" applyNumberFormat="1" applyFill="1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3" fontId="0" fillId="2" borderId="1" xfId="0" applyNumberFormat="1" applyFill="1" applyBorder="1">
      <alignment vertical="center"/>
    </xf>
    <xf numFmtId="181" fontId="0" fillId="2" borderId="1" xfId="0" applyNumberFormat="1" applyFill="1" applyBorder="1" applyAlignment="1">
      <alignment horizontal="right" vertical="center"/>
    </xf>
    <xf numFmtId="181" fontId="0" fillId="4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177" fontId="0" fillId="0" borderId="0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CC"/>
      <color rgb="FFF3FECE"/>
      <color rgb="FFCC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 sz="120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4</a:t>
            </a:r>
            <a:r>
              <a:rPr lang="en-US" altLang="ja-JP" sz="120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2</a:t>
            </a:r>
            <a:r>
              <a:rPr lang="en-US" altLang="en-US" sz="1200" baseline="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  </a:t>
            </a:r>
            <a:r>
              <a:rPr lang="ja-JP" altLang="en-US" sz="1200" baseline="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ロードライン  </a:t>
            </a:r>
            <a:r>
              <a:rPr lang="ja-JP" altLang="en-US" sz="1000" baseline="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負荷</a:t>
            </a:r>
            <a:r>
              <a:rPr lang="en-US" altLang="ja-JP" sz="1000" baseline="0">
                <a:latin typeface="Arial Unicode MS" pitchFamily="50" charset="-128"/>
                <a:ea typeface="Arial Unicode MS" pitchFamily="50" charset="-128"/>
                <a:cs typeface="Arial Unicode MS" pitchFamily="50" charset="-128"/>
              </a:rPr>
              <a:t>7KΩ</a:t>
            </a:r>
            <a:endParaRPr lang="en-US" altLang="en-US" sz="1000">
              <a:latin typeface="Arial Unicode MS" pitchFamily="50" charset="-128"/>
              <a:ea typeface="Arial Unicode MS" pitchFamily="50" charset="-128"/>
              <a:cs typeface="Arial Unicode MS" pitchFamily="50" charset="-128"/>
            </a:endParaRPr>
          </a:p>
        </c:rich>
      </c:tx>
      <c:layout>
        <c:manualLayout>
          <c:xMode val="edge"/>
          <c:yMode val="edge"/>
          <c:x val="0.30012403940592186"/>
          <c:y val="1.78166156530137E-2"/>
        </c:manualLayout>
      </c:layout>
    </c:title>
    <c:plotArea>
      <c:layout>
        <c:manualLayout>
          <c:layoutTarget val="inner"/>
          <c:xMode val="edge"/>
          <c:yMode val="edge"/>
          <c:x val="0.11554282987353852"/>
          <c:y val="0.11978815704416768"/>
          <c:w val="0.84118970329554532"/>
          <c:h val="0.73036098974274744"/>
        </c:manualLayout>
      </c:layout>
      <c:scatterChart>
        <c:scatterStyle val="lineMarker"/>
        <c:ser>
          <c:idx val="0"/>
          <c:order val="0"/>
          <c:tx>
            <c:strRef>
              <c:f>歪み率を計算!$H$3</c:f>
              <c:strCache>
                <c:ptCount val="1"/>
                <c:pt idx="0">
                  <c:v>7KΩ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歪み率を計算!$C$13:$C$21</c:f>
              <c:numCache>
                <c:formatCode>0_ </c:formatCode>
                <c:ptCount val="9"/>
                <c:pt idx="0">
                  <c:v>32</c:v>
                </c:pt>
                <c:pt idx="1">
                  <c:v>80.8</c:v>
                </c:pt>
                <c:pt idx="2">
                  <c:v>146.19999999999999</c:v>
                </c:pt>
                <c:pt idx="3">
                  <c:v>227.1</c:v>
                </c:pt>
                <c:pt idx="4">
                  <c:v>250</c:v>
                </c:pt>
                <c:pt idx="5">
                  <c:v>303.60000000000002</c:v>
                </c:pt>
                <c:pt idx="6">
                  <c:v>374</c:v>
                </c:pt>
                <c:pt idx="7">
                  <c:v>425.3</c:v>
                </c:pt>
                <c:pt idx="8">
                  <c:v>463</c:v>
                </c:pt>
              </c:numCache>
            </c:numRef>
          </c:xVal>
          <c:yVal>
            <c:numRef>
              <c:f>歪み率を計算!$D$13:$D$21</c:f>
              <c:numCache>
                <c:formatCode>0.0_ </c:formatCode>
                <c:ptCount val="9"/>
                <c:pt idx="0">
                  <c:v>65.142857142857139</c:v>
                </c:pt>
                <c:pt idx="1">
                  <c:v>58.171428571428571</c:v>
                </c:pt>
                <c:pt idx="2">
                  <c:v>48.828571428571429</c:v>
                </c:pt>
                <c:pt idx="3">
                  <c:v>37.271428571428572</c:v>
                </c:pt>
                <c:pt idx="4">
                  <c:v>34</c:v>
                </c:pt>
                <c:pt idx="5">
                  <c:v>26.342857142857142</c:v>
                </c:pt>
                <c:pt idx="6">
                  <c:v>16.285714285714285</c:v>
                </c:pt>
                <c:pt idx="7">
                  <c:v>8.9571428571428555</c:v>
                </c:pt>
                <c:pt idx="8">
                  <c:v>3.571428571428573</c:v>
                </c:pt>
              </c:numCache>
            </c:numRef>
          </c:yVal>
        </c:ser>
        <c:ser>
          <c:idx val="1"/>
          <c:order val="1"/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歪み率を計算!$K$4:$K$5</c:f>
              <c:numCache>
                <c:formatCode>0"Ｖ"</c:formatCode>
                <c:ptCount val="2"/>
                <c:pt idx="0">
                  <c:v>0</c:v>
                </c:pt>
                <c:pt idx="1">
                  <c:v>488</c:v>
                </c:pt>
              </c:numCache>
            </c:numRef>
          </c:xVal>
          <c:yVal>
            <c:numRef>
              <c:f>歪み率を計算!$L$4:$L$5</c:f>
              <c:numCache>
                <c:formatCode>0"mA"</c:formatCode>
                <c:ptCount val="2"/>
                <c:pt idx="0">
                  <c:v>69.714285714285722</c:v>
                </c:pt>
                <c:pt idx="1">
                  <c:v>0</c:v>
                </c:pt>
              </c:numCache>
            </c:numRef>
          </c:yVal>
        </c:ser>
        <c:axId val="84013440"/>
        <c:axId val="91942912"/>
      </c:scatterChart>
      <c:valAx>
        <c:axId val="84013440"/>
        <c:scaling>
          <c:orientation val="minMax"/>
          <c:max val="50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/>
                  <a:t>プレート電圧　　</a:t>
                </a:r>
                <a:r>
                  <a:rPr lang="en-US" altLang="ja-JP" sz="900"/>
                  <a:t>V</a:t>
                </a:r>
                <a:endParaRPr lang="ja-JP" altLang="en-US" sz="900"/>
              </a:p>
            </c:rich>
          </c:tx>
          <c:layout>
            <c:manualLayout>
              <c:xMode val="edge"/>
              <c:yMode val="edge"/>
              <c:x val="0.46270786234795475"/>
              <c:y val="0.93462495229639631"/>
            </c:manualLayout>
          </c:layout>
        </c:title>
        <c:numFmt formatCode="0_ " sourceLinked="1"/>
        <c:tickLblPos val="nextTo"/>
        <c:crossAx val="91942912"/>
        <c:crosses val="autoZero"/>
        <c:crossBetween val="midCat"/>
        <c:majorUnit val="100"/>
        <c:minorUnit val="100"/>
      </c:valAx>
      <c:valAx>
        <c:axId val="91942912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 sz="1000">
                    <a:latin typeface="+mn-ea"/>
                    <a:ea typeface="+mn-ea"/>
                  </a:rPr>
                  <a:t>プレート電流　　</a:t>
                </a:r>
                <a:r>
                  <a:rPr lang="en-US" altLang="ja-JP" sz="1000">
                    <a:latin typeface="+mn-ea"/>
                    <a:ea typeface="+mn-ea"/>
                  </a:rPr>
                  <a:t>mA</a:t>
                </a:r>
                <a:endParaRPr lang="ja-JP" altLang="en-US" sz="1000">
                  <a:latin typeface="+mn-ea"/>
                  <a:ea typeface="+mn-ea"/>
                </a:endParaRPr>
              </a:p>
            </c:rich>
          </c:tx>
          <c:layout>
            <c:manualLayout>
              <c:xMode val="edge"/>
              <c:yMode val="edge"/>
              <c:x val="1.0831183099998346E-2"/>
              <c:y val="0.39631610400921879"/>
            </c:manualLayout>
          </c:layout>
        </c:title>
        <c:numFmt formatCode="General" sourceLinked="0"/>
        <c:tickLblPos val="nextTo"/>
        <c:crossAx val="84013440"/>
        <c:crosses val="autoZero"/>
        <c:crossBetween val="midCat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span"/>
  </c:chart>
  <c:spPr>
    <a:ln>
      <a:solidFill>
        <a:srgbClr val="4F81BD"/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動特性曲線　</a:t>
            </a:r>
            <a:r>
              <a:rPr lang="ja-JP" altLang="en-US" sz="1000"/>
              <a:t>　動作点＝ゼロ座標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26435644819762"/>
          <c:y val="0.13936351706036745"/>
          <c:w val="0.85171237653264353"/>
          <c:h val="0.719458267716535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</c:marker>
          <c:trendline>
            <c:spPr>
              <a:ln w="19050">
                <a:solidFill>
                  <a:srgbClr val="0070C0"/>
                </a:solidFill>
              </a:ln>
            </c:spPr>
            <c:trendlineType val="poly"/>
            <c:order val="6"/>
          </c:trendline>
          <c:xVal>
            <c:numRef>
              <c:f>歪み率を計算!$B$30:$B$38</c:f>
              <c:numCache>
                <c:formatCode>0.0_ </c:formatCode>
                <c:ptCount val="9"/>
                <c:pt idx="0">
                  <c:v>16.5</c:v>
                </c:pt>
                <c:pt idx="1">
                  <c:v>11.5</c:v>
                </c:pt>
                <c:pt idx="2">
                  <c:v>6.5</c:v>
                </c:pt>
                <c:pt idx="3">
                  <c:v>1.5</c:v>
                </c:pt>
                <c:pt idx="4">
                  <c:v>0</c:v>
                </c:pt>
                <c:pt idx="5">
                  <c:v>-3.5</c:v>
                </c:pt>
                <c:pt idx="6">
                  <c:v>-8.5</c:v>
                </c:pt>
                <c:pt idx="7">
                  <c:v>-13.5</c:v>
                </c:pt>
                <c:pt idx="8">
                  <c:v>-18.5</c:v>
                </c:pt>
              </c:numCache>
            </c:numRef>
          </c:xVal>
          <c:yVal>
            <c:numRef>
              <c:f>歪み率を計算!$C$30:$C$38</c:f>
              <c:numCache>
                <c:formatCode>0.0_ </c:formatCode>
                <c:ptCount val="9"/>
                <c:pt idx="0">
                  <c:v>31.142857142857139</c:v>
                </c:pt>
                <c:pt idx="1">
                  <c:v>24.171428571428571</c:v>
                </c:pt>
                <c:pt idx="2">
                  <c:v>14.828571428571429</c:v>
                </c:pt>
                <c:pt idx="3">
                  <c:v>3.2714285714285722</c:v>
                </c:pt>
                <c:pt idx="4">
                  <c:v>0</c:v>
                </c:pt>
                <c:pt idx="5">
                  <c:v>-7.6571428571428584</c:v>
                </c:pt>
                <c:pt idx="6">
                  <c:v>-17.714285714285715</c:v>
                </c:pt>
                <c:pt idx="7">
                  <c:v>-25.042857142857144</c:v>
                </c:pt>
                <c:pt idx="8">
                  <c:v>-30.428571428571427</c:v>
                </c:pt>
              </c:numCache>
            </c:numRef>
          </c:yVal>
        </c:ser>
        <c:axId val="79249792"/>
        <c:axId val="79251712"/>
      </c:scatterChart>
      <c:valAx>
        <c:axId val="79249792"/>
        <c:scaling>
          <c:orientation val="minMax"/>
          <c:max val="20"/>
          <c:min val="-20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 sz="1100"/>
                  <a:t>Ec - Biass  V</a:t>
                </a:r>
              </a:p>
            </c:rich>
          </c:tx>
          <c:layout>
            <c:manualLayout>
              <c:xMode val="edge"/>
              <c:yMode val="edge"/>
              <c:x val="0.44831780085460476"/>
              <c:y val="0.92034694587907651"/>
            </c:manualLayout>
          </c:layout>
        </c:title>
        <c:numFmt formatCode="General" sourceLinked="0"/>
        <c:majorTickMark val="none"/>
        <c:tickLblPos val="nextTo"/>
        <c:crossAx val="79251712"/>
        <c:crossesAt val="-30"/>
        <c:crossBetween val="midCat"/>
        <c:majorUnit val="20"/>
        <c:minorUnit val="5"/>
      </c:valAx>
      <c:valAx>
        <c:axId val="79251712"/>
        <c:scaling>
          <c:orientation val="minMax"/>
          <c:max val="35"/>
          <c:min val="-35"/>
        </c:scaling>
        <c:axPos val="l"/>
        <c:majorGridlines>
          <c:spPr>
            <a:ln w="19050"/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Ip - Ipo  mA</a:t>
                </a:r>
              </a:p>
            </c:rich>
          </c:tx>
          <c:layout/>
        </c:title>
        <c:numFmt formatCode="General" sourceLinked="0"/>
        <c:majorTickMark val="none"/>
        <c:tickLblPos val="low"/>
        <c:spPr>
          <a:ln w="19050"/>
        </c:spPr>
        <c:crossAx val="79249792"/>
        <c:crosses val="autoZero"/>
        <c:crossBetween val="midCat"/>
        <c:majorUnit val="35"/>
        <c:minorUnit val="5"/>
      </c:valAx>
      <c:spPr>
        <a:solidFill>
          <a:srgbClr val="F3FECE">
            <a:alpha val="50000"/>
          </a:srgbClr>
        </a:solidFill>
      </c:spPr>
    </c:plotArea>
    <c:plotVisOnly val="1"/>
    <c:dispBlanksAs val="span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r>
              <a:rPr lang="en-US" altLang="ja-JP" sz="10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4</a:t>
            </a:r>
            <a:r>
              <a:rPr lang="ja-JP" altLang="en-US" sz="10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２　歪み率　</a:t>
            </a:r>
            <a:r>
              <a:rPr lang="en-US" altLang="ja-JP" sz="9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7KΩ</a:t>
            </a:r>
            <a:endPara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c:rich>
      </c:tx>
      <c:layout>
        <c:manualLayout>
          <c:xMode val="edge"/>
          <c:yMode val="edge"/>
          <c:x val="0.36655021834061208"/>
          <c:y val="1.4705882352941176E-2"/>
        </c:manualLayout>
      </c:layout>
    </c:title>
    <c:plotArea>
      <c:layout>
        <c:manualLayout>
          <c:layoutTarget val="inner"/>
          <c:xMode val="edge"/>
          <c:yMode val="edge"/>
          <c:x val="0.13583926463340554"/>
          <c:y val="0.13473405897792229"/>
          <c:w val="0.83194099645841491"/>
          <c:h val="0.70148834336884369"/>
        </c:manualLayout>
      </c:layout>
      <c:scatterChart>
        <c:scatterStyle val="smoothMarker"/>
        <c:ser>
          <c:idx val="0"/>
          <c:order val="0"/>
          <c:tx>
            <c:strRef>
              <c:f>歪み率を計算!$F$60</c:f>
              <c:strCache>
                <c:ptCount val="1"/>
                <c:pt idx="0">
                  <c:v>2次歪み率　計算(5次）</c:v>
                </c:pt>
              </c:strCache>
            </c:strRef>
          </c:tx>
          <c:marker>
            <c:symbol val="none"/>
          </c:marker>
          <c:xVal>
            <c:numRef>
              <c:f>歪み率を計算!$B$62:$B$79</c:f>
              <c:numCache>
                <c:formatCode>0.00_);[Red]\(0.00\)</c:formatCode>
                <c:ptCount val="18"/>
                <c:pt idx="0">
                  <c:v>15.3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0.5</c:v>
                </c:pt>
                <c:pt idx="17">
                  <c:v>0.01</c:v>
                </c:pt>
              </c:numCache>
            </c:numRef>
          </c:xVal>
          <c:yVal>
            <c:numRef>
              <c:f>歪み率を計算!$F$62:$F$79</c:f>
              <c:numCache>
                <c:formatCode>0.00_);[Red]\(0.00\)</c:formatCode>
                <c:ptCount val="18"/>
                <c:pt idx="0">
                  <c:v>2.1283803571140654</c:v>
                </c:pt>
                <c:pt idx="1">
                  <c:v>2.1229120962116359</c:v>
                </c:pt>
                <c:pt idx="2">
                  <c:v>2.0856792000405728</c:v>
                </c:pt>
                <c:pt idx="3">
                  <c:v>2.0222040047668335</c:v>
                </c:pt>
                <c:pt idx="4">
                  <c:v>1.9360624073176895</c:v>
                </c:pt>
                <c:pt idx="5">
                  <c:v>1.8304429434300657</c:v>
                </c:pt>
                <c:pt idx="6">
                  <c:v>1.7081731302404826</c:v>
                </c:pt>
                <c:pt idx="7">
                  <c:v>1.571751114999012</c:v>
                </c:pt>
                <c:pt idx="8">
                  <c:v>1.4233799067733204</c:v>
                </c:pt>
                <c:pt idx="9">
                  <c:v>1.2650023183355112</c:v>
                </c:pt>
                <c:pt idx="10">
                  <c:v>1.098335403150557</c:v>
                </c:pt>
                <c:pt idx="11">
                  <c:v>0.9249036669245505</c:v>
                </c:pt>
                <c:pt idx="12">
                  <c:v>0.74607069577554719</c:v>
                </c:pt>
                <c:pt idx="13">
                  <c:v>0.56306910278248767</c:v>
                </c:pt>
                <c:pt idx="14">
                  <c:v>0.37702887638994231</c:v>
                </c:pt>
                <c:pt idx="15">
                  <c:v>0.18900433821031076</c:v>
                </c:pt>
                <c:pt idx="16">
                  <c:v>9.4563117967064791E-2</c:v>
                </c:pt>
                <c:pt idx="17">
                  <c:v>1.8916680104511367E-3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歪み率を計算!$G$60</c:f>
              <c:strCache>
                <c:ptCount val="1"/>
                <c:pt idx="0">
                  <c:v>3次歪み率　計算(5次）</c:v>
                </c:pt>
              </c:strCache>
            </c:strRef>
          </c:tx>
          <c:marker>
            <c:symbol val="none"/>
          </c:marker>
          <c:xVal>
            <c:numRef>
              <c:f>歪み率を計算!$B$62:$B$79</c:f>
              <c:numCache>
                <c:formatCode>0.00_);[Red]\(0.00\)</c:formatCode>
                <c:ptCount val="18"/>
                <c:pt idx="0">
                  <c:v>15.3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0.5</c:v>
                </c:pt>
                <c:pt idx="17">
                  <c:v>0.01</c:v>
                </c:pt>
              </c:numCache>
            </c:numRef>
          </c:xVal>
          <c:yVal>
            <c:numRef>
              <c:f>歪み率を計算!$G$62:$G$79</c:f>
              <c:numCache>
                <c:formatCode>0.00_);[Red]\(0.00\)</c:formatCode>
                <c:ptCount val="18"/>
                <c:pt idx="0">
                  <c:v>5.2961473481784616</c:v>
                </c:pt>
                <c:pt idx="1">
                  <c:v>5.1156869520272483</c:v>
                </c:pt>
                <c:pt idx="2">
                  <c:v>4.5221518522733675</c:v>
                </c:pt>
                <c:pt idx="3">
                  <c:v>3.9471868853740535</c:v>
                </c:pt>
                <c:pt idx="4">
                  <c:v>3.3976869984173561</c:v>
                </c:pt>
                <c:pt idx="5">
                  <c:v>2.8792044771116814</c:v>
                </c:pt>
                <c:pt idx="6">
                  <c:v>2.3961653537080676</c:v>
                </c:pt>
                <c:pt idx="7">
                  <c:v>1.9520622050901402</c:v>
                </c:pt>
                <c:pt idx="8">
                  <c:v>1.5496224452702134</c:v>
                </c:pt>
                <c:pt idx="9">
                  <c:v>1.1909527303600314</c:v>
                </c:pt>
                <c:pt idx="10">
                  <c:v>0.87766097278127553</c:v>
                </c:pt>
                <c:pt idx="11">
                  <c:v>0.61095789111112797</c:v>
                </c:pt>
                <c:pt idx="12">
                  <c:v>0.39174014621059716</c:v>
                </c:pt>
                <c:pt idx="13">
                  <c:v>0.22065703919087482</c:v>
                </c:pt>
                <c:pt idx="14">
                  <c:v>9.8162547439377218E-2</c:v>
                </c:pt>
                <c:pt idx="15">
                  <c:v>2.455420238488713E-2</c:v>
                </c:pt>
                <c:pt idx="16">
                  <c:v>6.1393883190868246E-3</c:v>
                </c:pt>
                <c:pt idx="17">
                  <c:v>2.4558666204649623E-6</c:v>
                </c:pt>
              </c:numCache>
            </c:numRef>
          </c:yVal>
          <c:smooth val="1"/>
        </c:ser>
        <c:axId val="93405184"/>
        <c:axId val="93407104"/>
      </c:scatterChart>
      <c:valAx>
        <c:axId val="93405184"/>
        <c:scaling>
          <c:orientation val="minMax"/>
          <c:max val="16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 altLang="en-US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入力電圧（振幅）　</a:t>
                </a:r>
                <a:r>
                  <a:rPr lang="en-US" altLang="ja-JP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V</a:t>
                </a:r>
                <a:endParaRPr lang="ja-JP" altLang="en-US" sz="900">
                  <a:latin typeface="メイリオ" pitchFamily="50" charset="-128"/>
                  <a:ea typeface="メイリオ" pitchFamily="50" charset="-128"/>
                  <a:cs typeface="メイリオ" pitchFamily="50" charset="-128"/>
                </a:endParaRPr>
              </a:p>
            </c:rich>
          </c:tx>
          <c:layout/>
        </c:title>
        <c:numFmt formatCode="General" sourceLinked="0"/>
        <c:tickLblPos val="nextTo"/>
        <c:crossAx val="93407104"/>
        <c:crosses val="autoZero"/>
        <c:crossBetween val="midCat"/>
        <c:majorUnit val="4"/>
      </c:valAx>
      <c:valAx>
        <c:axId val="93407104"/>
        <c:scaling>
          <c:orientation val="minMax"/>
          <c:max val="10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 altLang="en-US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歪み率　</a:t>
                </a:r>
                <a:r>
                  <a:rPr lang="en-US" altLang="ja-JP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%</a:t>
                </a:r>
                <a:endParaRPr lang="ja-JP" altLang="en-US" sz="900">
                  <a:latin typeface="メイリオ" pitchFamily="50" charset="-128"/>
                  <a:ea typeface="メイリオ" pitchFamily="50" charset="-128"/>
                  <a:cs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1.3580671411706768E-2"/>
              <c:y val="0.34310058669136945"/>
            </c:manualLayout>
          </c:layout>
        </c:title>
        <c:numFmt formatCode="General" sourceLinked="0"/>
        <c:tickLblPos val="nextTo"/>
        <c:crossAx val="93405184"/>
        <c:crosses val="autoZero"/>
        <c:crossBetween val="midCat"/>
        <c:majorUnit val="2"/>
        <c:minorUnit val="1"/>
      </c:valAx>
      <c:spPr>
        <a:ln>
          <a:solidFill>
            <a:schemeClr val="accent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4829992320828889"/>
          <c:y val="0.15459508085682871"/>
          <c:w val="0.37349952434984979"/>
          <c:h val="0.21978966170895306"/>
        </c:manualLayout>
      </c:layout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r>
              <a:rPr lang="en-US" altLang="ja-JP" sz="10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4</a:t>
            </a:r>
            <a:r>
              <a:rPr lang="ja-JP" altLang="en-US" sz="10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２　歪み率　</a:t>
            </a:r>
            <a:r>
              <a:rPr lang="en-US" altLang="ja-JP" sz="9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7KΩ</a:t>
            </a:r>
            <a:endPara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c:rich>
      </c:tx>
      <c:layout>
        <c:manualLayout>
          <c:xMode val="edge"/>
          <c:yMode val="edge"/>
          <c:x val="0.36655021834061224"/>
          <c:y val="1.4705882352941176E-2"/>
        </c:manualLayout>
      </c:layout>
    </c:title>
    <c:plotArea>
      <c:layout>
        <c:manualLayout>
          <c:layoutTarget val="inner"/>
          <c:xMode val="edge"/>
          <c:yMode val="edge"/>
          <c:x val="0.13583926463340554"/>
          <c:y val="0.13473405897792237"/>
          <c:w val="0.83194099645841535"/>
          <c:h val="0.70148834336884369"/>
        </c:manualLayout>
      </c:layout>
      <c:scatterChart>
        <c:scatterStyle val="smoothMarker"/>
        <c:ser>
          <c:idx val="0"/>
          <c:order val="0"/>
          <c:tx>
            <c:strRef>
              <c:f>歪み率を計算!$M$60</c:f>
              <c:strCache>
                <c:ptCount val="1"/>
                <c:pt idx="0">
                  <c:v>2次歪み率　計算(７次）</c:v>
                </c:pt>
              </c:strCache>
            </c:strRef>
          </c:tx>
          <c:marker>
            <c:symbol val="none"/>
          </c:marker>
          <c:xVal>
            <c:numRef>
              <c:f>歪み率を計算!$I$62:$I$79</c:f>
              <c:numCache>
                <c:formatCode>0.00_);[Red]\(0.00\)</c:formatCode>
                <c:ptCount val="18"/>
                <c:pt idx="0">
                  <c:v>15.3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0.5</c:v>
                </c:pt>
                <c:pt idx="17">
                  <c:v>0.01</c:v>
                </c:pt>
              </c:numCache>
            </c:numRef>
          </c:xVal>
          <c:yVal>
            <c:numRef>
              <c:f>歪み率を計算!$M$62:$M$79</c:f>
              <c:numCache>
                <c:formatCode>0.00_);[Red]\(0.00\)</c:formatCode>
                <c:ptCount val="18"/>
                <c:pt idx="0">
                  <c:v>1.5907865463191062</c:v>
                </c:pt>
                <c:pt idx="1">
                  <c:v>1.5123633447244493</c:v>
                </c:pt>
                <c:pt idx="2">
                  <c:v>1.3917311667175354</c:v>
                </c:pt>
                <c:pt idx="3">
                  <c:v>1.4224680598106512</c:v>
                </c:pt>
                <c:pt idx="4">
                  <c:v>1.5348563534711066</c:v>
                </c:pt>
                <c:pt idx="5">
                  <c:v>1.6763741972816129</c:v>
                </c:pt>
                <c:pt idx="6">
                  <c:v>1.8087424833334471</c:v>
                </c:pt>
                <c:pt idx="7">
                  <c:v>1.9048803545601642</c:v>
                </c:pt>
                <c:pt idx="8">
                  <c:v>1.9464296783028336</c:v>
                </c:pt>
                <c:pt idx="9">
                  <c:v>1.9219789199450474</c:v>
                </c:pt>
                <c:pt idx="10">
                  <c:v>1.8258890982013938</c:v>
                </c:pt>
                <c:pt idx="11">
                  <c:v>1.6575465531622233</c:v>
                </c:pt>
                <c:pt idx="12" formatCode="0.00E+0">
                  <c:v>1.4208557906861827</c:v>
                </c:pt>
                <c:pt idx="13" formatCode="0.00E+0">
                  <c:v>1.1238035963893103</c:v>
                </c:pt>
                <c:pt idx="14" formatCode="0.00E+0">
                  <c:v>0.77795977945587214</c:v>
                </c:pt>
                <c:pt idx="15" formatCode="0.00E+0">
                  <c:v>0.39782615998240606</c:v>
                </c:pt>
                <c:pt idx="16" formatCode="0.00E+0">
                  <c:v>0.20003194640983402</c:v>
                </c:pt>
                <c:pt idx="17" formatCode="0.00E+0">
                  <c:v>4.0081185086262086E-3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歪み率を計算!$N$60</c:f>
              <c:strCache>
                <c:ptCount val="1"/>
                <c:pt idx="0">
                  <c:v>3次歪み率　計算(７次）</c:v>
                </c:pt>
              </c:strCache>
            </c:strRef>
          </c:tx>
          <c:marker>
            <c:symbol val="none"/>
          </c:marker>
          <c:xVal>
            <c:numRef>
              <c:f>歪み率を計算!$I$62:$I$79</c:f>
              <c:numCache>
                <c:formatCode>0.00_);[Red]\(0.00\)</c:formatCode>
                <c:ptCount val="18"/>
                <c:pt idx="0">
                  <c:v>15.3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0.5</c:v>
                </c:pt>
                <c:pt idx="17">
                  <c:v>0.01</c:v>
                </c:pt>
              </c:numCache>
            </c:numRef>
          </c:xVal>
          <c:yVal>
            <c:numRef>
              <c:f>歪み率を計算!$N$62:$N$79</c:f>
              <c:numCache>
                <c:formatCode>0.00_);[Red]\(0.00\)</c:formatCode>
                <c:ptCount val="18"/>
                <c:pt idx="0">
                  <c:v>6.3176582073943859</c:v>
                </c:pt>
                <c:pt idx="1">
                  <c:v>6.0948584659411971</c:v>
                </c:pt>
                <c:pt idx="2">
                  <c:v>5.2052614960114658</c:v>
                </c:pt>
                <c:pt idx="3">
                  <c:v>4.2236801941086224</c:v>
                </c:pt>
                <c:pt idx="4">
                  <c:v>3.271061329808536</c:v>
                </c:pt>
                <c:pt idx="5">
                  <c:v>2.4176328082576393</c:v>
                </c:pt>
                <c:pt idx="6">
                  <c:v>1.698118275697708</c:v>
                </c:pt>
                <c:pt idx="7">
                  <c:v>1.1234676566272439</c:v>
                </c:pt>
                <c:pt idx="8">
                  <c:v>0.6892131153476535</c:v>
                </c:pt>
                <c:pt idx="9">
                  <c:v>0.38122708066155298</c:v>
                </c:pt>
                <c:pt idx="10">
                  <c:v>0.17970974399359102</c:v>
                </c:pt>
                <c:pt idx="11">
                  <c:v>6.2070712762835045E-2</c:v>
                </c:pt>
                <c:pt idx="12" formatCode="0.00E+0">
                  <c:v>5.165015888857356E-3</c:v>
                </c:pt>
                <c:pt idx="13" formatCode="0.00E+0">
                  <c:v>1.2842617078868057E-2</c:v>
                </c:pt>
                <c:pt idx="14" formatCode="0.00E+0">
                  <c:v>1.0862730078889726E-2</c:v>
                </c:pt>
                <c:pt idx="15" formatCode="0.00E+0">
                  <c:v>3.5049574470312236E-3</c:v>
                </c:pt>
                <c:pt idx="16" formatCode="0.00E+0">
                  <c:v>9.2604784430155211E-4</c:v>
                </c:pt>
                <c:pt idx="17" formatCode="0.00E+0">
                  <c:v>3.7707477782814087E-7</c:v>
                </c:pt>
              </c:numCache>
            </c:numRef>
          </c:yVal>
          <c:smooth val="1"/>
        </c:ser>
        <c:axId val="96345472"/>
        <c:axId val="96351744"/>
      </c:scatterChart>
      <c:valAx>
        <c:axId val="96345472"/>
        <c:scaling>
          <c:orientation val="minMax"/>
          <c:max val="16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 altLang="en-US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入力電圧（振幅）　</a:t>
                </a:r>
                <a:r>
                  <a:rPr lang="en-US" altLang="ja-JP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V</a:t>
                </a:r>
                <a:endParaRPr lang="ja-JP" altLang="en-US" sz="900">
                  <a:latin typeface="メイリオ" pitchFamily="50" charset="-128"/>
                  <a:ea typeface="メイリオ" pitchFamily="50" charset="-128"/>
                  <a:cs typeface="メイリオ" pitchFamily="50" charset="-128"/>
                </a:endParaRPr>
              </a:p>
            </c:rich>
          </c:tx>
          <c:layout/>
        </c:title>
        <c:numFmt formatCode="General" sourceLinked="0"/>
        <c:tickLblPos val="nextTo"/>
        <c:crossAx val="96351744"/>
        <c:crosses val="autoZero"/>
        <c:crossBetween val="midCat"/>
        <c:majorUnit val="4"/>
      </c:valAx>
      <c:valAx>
        <c:axId val="96351744"/>
        <c:scaling>
          <c:orientation val="minMax"/>
          <c:max val="10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 altLang="en-US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歪み率　</a:t>
                </a:r>
                <a:r>
                  <a:rPr lang="en-US" altLang="ja-JP"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%</a:t>
                </a:r>
                <a:endParaRPr lang="ja-JP" altLang="en-US" sz="900">
                  <a:latin typeface="メイリオ" pitchFamily="50" charset="-128"/>
                  <a:ea typeface="メイリオ" pitchFamily="50" charset="-128"/>
                  <a:cs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1.3580671411706777E-2"/>
              <c:y val="0.34310058669136945"/>
            </c:manualLayout>
          </c:layout>
        </c:title>
        <c:numFmt formatCode="General" sourceLinked="0"/>
        <c:tickLblPos val="nextTo"/>
        <c:crossAx val="96345472"/>
        <c:crosses val="autoZero"/>
        <c:crossBetween val="midCat"/>
        <c:majorUnit val="2"/>
        <c:minorUnit val="1"/>
      </c:valAx>
      <c:spPr>
        <a:ln>
          <a:solidFill>
            <a:schemeClr val="accent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4829992320828889"/>
          <c:y val="0.15459508085682885"/>
          <c:w val="0.37349952434985006"/>
          <c:h val="0.22563751001980384"/>
        </c:manualLayout>
      </c:layout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119062</xdr:rowOff>
    </xdr:from>
    <xdr:to>
      <xdr:col>11</xdr:col>
      <xdr:colOff>390525</xdr:colOff>
      <xdr:row>23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43</xdr:row>
      <xdr:rowOff>66674</xdr:rowOff>
    </xdr:from>
    <xdr:to>
      <xdr:col>7</xdr:col>
      <xdr:colOff>762000</xdr:colOff>
      <xdr:row>56</xdr:row>
      <xdr:rowOff>57150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84</xdr:row>
      <xdr:rowOff>9525</xdr:rowOff>
    </xdr:from>
    <xdr:to>
      <xdr:col>6</xdr:col>
      <xdr:colOff>114299</xdr:colOff>
      <xdr:row>100</xdr:row>
      <xdr:rowOff>9525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828675</xdr:colOff>
      <xdr:row>83</xdr:row>
      <xdr:rowOff>161926</xdr:rowOff>
    </xdr:from>
    <xdr:to>
      <xdr:col>13</xdr:col>
      <xdr:colOff>66675</xdr:colOff>
      <xdr:row>99</xdr:row>
      <xdr:rowOff>133350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95251</xdr:colOff>
      <xdr:row>14</xdr:row>
      <xdr:rowOff>152400</xdr:rowOff>
    </xdr:from>
    <xdr:to>
      <xdr:col>12</xdr:col>
      <xdr:colOff>495301</xdr:colOff>
      <xdr:row>18</xdr:row>
      <xdr:rowOff>95250</xdr:rowOff>
    </xdr:to>
    <xdr:sp macro="" textlink="">
      <xdr:nvSpPr>
        <xdr:cNvPr id="11" name="角丸四角形吹き出し 10"/>
        <xdr:cNvSpPr/>
      </xdr:nvSpPr>
      <xdr:spPr>
        <a:xfrm>
          <a:off x="8848726" y="3848100"/>
          <a:ext cx="1257300" cy="819150"/>
        </a:xfrm>
        <a:prstGeom prst="wedgeRoundRectCallout">
          <a:avLst>
            <a:gd name="adj1" fmla="val -72750"/>
            <a:gd name="adj2" fmla="val 184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表示倍率を</a:t>
          </a:r>
          <a:r>
            <a:rPr kumimoji="1" lang="en-US" altLang="ja-JP" sz="1100"/>
            <a:t>200%</a:t>
          </a:r>
          <a:r>
            <a:rPr kumimoji="1" lang="ja-JP" altLang="en-US" sz="1100"/>
            <a:t>に拡大するとプロットしやすい</a:t>
          </a:r>
        </a:p>
      </xdr:txBody>
    </xdr:sp>
    <xdr:clientData/>
  </xdr:twoCellAnchor>
  <xdr:twoCellAnchor>
    <xdr:from>
      <xdr:col>1</xdr:col>
      <xdr:colOff>57150</xdr:colOff>
      <xdr:row>38</xdr:row>
      <xdr:rowOff>19048</xdr:rowOff>
    </xdr:from>
    <xdr:to>
      <xdr:col>4</xdr:col>
      <xdr:colOff>228600</xdr:colOff>
      <xdr:row>42</xdr:row>
      <xdr:rowOff>171449</xdr:rowOff>
    </xdr:to>
    <xdr:sp macro="" textlink="">
      <xdr:nvSpPr>
        <xdr:cNvPr id="12" name="角丸四角形吹き出し 11"/>
        <xdr:cNvSpPr/>
      </xdr:nvSpPr>
      <xdr:spPr>
        <a:xfrm>
          <a:off x="238125" y="9191623"/>
          <a:ext cx="2743200" cy="1028701"/>
        </a:xfrm>
        <a:prstGeom prst="wedgeRoundRectCallout">
          <a:avLst>
            <a:gd name="adj1" fmla="val -30470"/>
            <a:gd name="adj2" fmla="val -9742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ロードラインデータを動作点を原点としたデータに変換</a:t>
          </a:r>
          <a:endParaRPr kumimoji="1" lang="en-US" altLang="ja-JP" sz="1100"/>
        </a:p>
        <a:p>
          <a:pPr algn="l"/>
          <a:r>
            <a:rPr kumimoji="1" lang="ja-JP" altLang="en-US" sz="1100"/>
            <a:t>必要に応じて動作点の</a:t>
          </a:r>
          <a:r>
            <a:rPr kumimoji="1" lang="en-US" altLang="ja-JP" sz="1100"/>
            <a:t>Ec</a:t>
          </a:r>
          <a:r>
            <a:rPr kumimoji="1" lang="ja-JP" altLang="en-US" sz="1100"/>
            <a:t>を計算で求める（「ロードラインをサクサクっと」を参照）</a:t>
          </a:r>
          <a:endParaRPr kumimoji="1" lang="en-US" altLang="ja-JP" sz="1100"/>
        </a:p>
      </xdr:txBody>
    </xdr:sp>
    <xdr:clientData/>
  </xdr:twoCellAnchor>
  <xdr:twoCellAnchor>
    <xdr:from>
      <xdr:col>4</xdr:col>
      <xdr:colOff>295275</xdr:colOff>
      <xdr:row>35</xdr:row>
      <xdr:rowOff>171450</xdr:rowOff>
    </xdr:from>
    <xdr:to>
      <xdr:col>7</xdr:col>
      <xdr:colOff>304800</xdr:colOff>
      <xdr:row>38</xdr:row>
      <xdr:rowOff>209551</xdr:rowOff>
    </xdr:to>
    <xdr:sp macro="" textlink="">
      <xdr:nvSpPr>
        <xdr:cNvPr id="13" name="角丸四角形吹き出し 12"/>
        <xdr:cNvSpPr/>
      </xdr:nvSpPr>
      <xdr:spPr>
        <a:xfrm>
          <a:off x="3048000" y="8686800"/>
          <a:ext cx="2581275" cy="695326"/>
        </a:xfrm>
        <a:prstGeom prst="wedgeRoundRectCallout">
          <a:avLst>
            <a:gd name="adj1" fmla="val -3902"/>
            <a:gd name="adj2" fmla="val -9331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動特性曲線のデータから自動計算</a:t>
          </a:r>
          <a:endParaRPr kumimoji="1" lang="en-US" altLang="ja-JP" sz="1100"/>
        </a:p>
      </xdr:txBody>
    </xdr:sp>
    <xdr:clientData/>
  </xdr:twoCellAnchor>
  <xdr:twoCellAnchor>
    <xdr:from>
      <xdr:col>7</xdr:col>
      <xdr:colOff>285750</xdr:colOff>
      <xdr:row>39</xdr:row>
      <xdr:rowOff>28576</xdr:rowOff>
    </xdr:from>
    <xdr:to>
      <xdr:col>10</xdr:col>
      <xdr:colOff>295275</xdr:colOff>
      <xdr:row>42</xdr:row>
      <xdr:rowOff>95251</xdr:rowOff>
    </xdr:to>
    <xdr:sp macro="" textlink="">
      <xdr:nvSpPr>
        <xdr:cNvPr id="14" name="角丸四角形吹き出し 13"/>
        <xdr:cNvSpPr/>
      </xdr:nvSpPr>
      <xdr:spPr>
        <a:xfrm>
          <a:off x="5610225" y="9420226"/>
          <a:ext cx="2581275" cy="723900"/>
        </a:xfrm>
        <a:prstGeom prst="wedgeRoundRectCallout">
          <a:avLst>
            <a:gd name="adj1" fmla="val -950"/>
            <a:gd name="adj2" fmla="val -12755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動特性曲線のデータから自動計算</a:t>
          </a:r>
          <a:endParaRPr kumimoji="1" lang="en-US" altLang="ja-JP" sz="1100"/>
        </a:p>
      </xdr:txBody>
    </xdr:sp>
    <xdr:clientData/>
  </xdr:twoCellAnchor>
  <xdr:twoCellAnchor>
    <xdr:from>
      <xdr:col>2</xdr:col>
      <xdr:colOff>666751</xdr:colOff>
      <xdr:row>65</xdr:row>
      <xdr:rowOff>142875</xdr:rowOff>
    </xdr:from>
    <xdr:to>
      <xdr:col>5</xdr:col>
      <xdr:colOff>438151</xdr:colOff>
      <xdr:row>68</xdr:row>
      <xdr:rowOff>38101</xdr:rowOff>
    </xdr:to>
    <xdr:sp macro="" textlink="">
      <xdr:nvSpPr>
        <xdr:cNvPr id="15" name="角丸四角形吹き出し 14"/>
        <xdr:cNvSpPr/>
      </xdr:nvSpPr>
      <xdr:spPr>
        <a:xfrm>
          <a:off x="1704976" y="12401550"/>
          <a:ext cx="2343150" cy="695326"/>
        </a:xfrm>
        <a:prstGeom prst="wedgeRoundRectCallout">
          <a:avLst>
            <a:gd name="adj1" fmla="val -20138"/>
            <a:gd name="adj2" fmla="val -398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動特性曲線の近似多項式から自動計算</a:t>
          </a:r>
          <a:endParaRPr kumimoji="1" lang="en-US" altLang="ja-JP" sz="1100"/>
        </a:p>
      </xdr:txBody>
    </xdr:sp>
    <xdr:clientData/>
  </xdr:twoCellAnchor>
  <xdr:twoCellAnchor>
    <xdr:from>
      <xdr:col>9</xdr:col>
      <xdr:colOff>809626</xdr:colOff>
      <xdr:row>65</xdr:row>
      <xdr:rowOff>76200</xdr:rowOff>
    </xdr:from>
    <xdr:to>
      <xdr:col>12</xdr:col>
      <xdr:colOff>581026</xdr:colOff>
      <xdr:row>67</xdr:row>
      <xdr:rowOff>238126</xdr:rowOff>
    </xdr:to>
    <xdr:sp macro="" textlink="">
      <xdr:nvSpPr>
        <xdr:cNvPr id="16" name="角丸四角形吹き出し 15"/>
        <xdr:cNvSpPr/>
      </xdr:nvSpPr>
      <xdr:spPr>
        <a:xfrm>
          <a:off x="7848601" y="12334875"/>
          <a:ext cx="2343150" cy="695326"/>
        </a:xfrm>
        <a:prstGeom prst="wedgeRoundRectCallout">
          <a:avLst>
            <a:gd name="adj1" fmla="val -20138"/>
            <a:gd name="adj2" fmla="val -398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動特性曲線の近似多項式から自動計算</a:t>
          </a:r>
          <a:endParaRPr kumimoji="1" lang="en-US" altLang="ja-JP" sz="1100"/>
        </a:p>
      </xdr:txBody>
    </xdr:sp>
    <xdr:clientData/>
  </xdr:twoCellAnchor>
  <xdr:twoCellAnchor>
    <xdr:from>
      <xdr:col>1</xdr:col>
      <xdr:colOff>495301</xdr:colOff>
      <xdr:row>43</xdr:row>
      <xdr:rowOff>180975</xdr:rowOff>
    </xdr:from>
    <xdr:to>
      <xdr:col>3</xdr:col>
      <xdr:colOff>666751</xdr:colOff>
      <xdr:row>46</xdr:row>
      <xdr:rowOff>9525</xdr:rowOff>
    </xdr:to>
    <xdr:sp macro="" textlink="">
      <xdr:nvSpPr>
        <xdr:cNvPr id="17" name="角丸四角形吹き出し 16"/>
        <xdr:cNvSpPr/>
      </xdr:nvSpPr>
      <xdr:spPr>
        <a:xfrm>
          <a:off x="676276" y="10448925"/>
          <a:ext cx="1885950" cy="485775"/>
        </a:xfrm>
        <a:prstGeom prst="wedgeRoundRectCallout">
          <a:avLst>
            <a:gd name="adj1" fmla="val 41485"/>
            <a:gd name="adj2" fmla="val 806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おまけ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tabSelected="1" zoomScaleNormal="100" workbookViewId="0">
      <selection activeCell="E41" sqref="E41"/>
    </sheetView>
  </sheetViews>
  <sheetFormatPr defaultRowHeight="13.5"/>
  <cols>
    <col min="1" max="1" width="2.375" customWidth="1"/>
    <col min="2" max="4" width="11.25" customWidth="1"/>
    <col min="5" max="15" width="11.25" style="5" customWidth="1"/>
  </cols>
  <sheetData>
    <row r="1" spans="2:16" ht="58.5" customHeight="1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7" t="s">
        <v>24</v>
      </c>
      <c r="M1" s="37"/>
      <c r="N1" s="37"/>
    </row>
    <row r="2" spans="2:16" ht="15" customHeight="1">
      <c r="L2" s="18"/>
    </row>
    <row r="3" spans="2:16" ht="17.25" customHeight="1">
      <c r="B3" s="44" t="s">
        <v>18</v>
      </c>
      <c r="C3" s="44"/>
      <c r="D3" s="22">
        <v>42</v>
      </c>
      <c r="E3"/>
      <c r="F3" s="39" t="s">
        <v>20</v>
      </c>
      <c r="G3" s="40"/>
      <c r="H3" s="11">
        <v>7</v>
      </c>
      <c r="J3" s="41" t="s">
        <v>39</v>
      </c>
      <c r="K3" s="12" t="s">
        <v>16</v>
      </c>
      <c r="L3" s="12" t="s">
        <v>17</v>
      </c>
      <c r="P3" s="2"/>
    </row>
    <row r="4" spans="2:16" ht="17.25" customHeight="1">
      <c r="E4"/>
      <c r="F4" s="39" t="s">
        <v>22</v>
      </c>
      <c r="G4" s="40"/>
      <c r="H4" s="10">
        <v>250</v>
      </c>
      <c r="J4" s="42"/>
      <c r="K4" s="46">
        <v>0</v>
      </c>
      <c r="L4" s="45">
        <f>H5+H4/H3</f>
        <v>69.714285714285722</v>
      </c>
      <c r="P4" s="2"/>
    </row>
    <row r="5" spans="2:16" ht="17.25" customHeight="1">
      <c r="B5" s="38" t="s">
        <v>19</v>
      </c>
      <c r="C5" s="38"/>
      <c r="D5" s="47">
        <v>250</v>
      </c>
      <c r="E5"/>
      <c r="F5" s="39" t="s">
        <v>23</v>
      </c>
      <c r="G5" s="40"/>
      <c r="H5" s="19">
        <v>34</v>
      </c>
      <c r="J5" s="43"/>
      <c r="K5" s="46">
        <f>H4+H5*H3</f>
        <v>488</v>
      </c>
      <c r="L5" s="45">
        <v>0</v>
      </c>
      <c r="P5" s="2"/>
    </row>
    <row r="6" spans="2:16" ht="17.25" customHeight="1">
      <c r="E6"/>
      <c r="F6" s="39" t="s">
        <v>40</v>
      </c>
      <c r="G6" s="40"/>
      <c r="H6" s="34">
        <v>-16.5</v>
      </c>
      <c r="P6" s="2"/>
    </row>
    <row r="7" spans="2:16" ht="17.25" customHeight="1">
      <c r="E7"/>
      <c r="P7" s="3"/>
    </row>
    <row r="8" spans="2:16" ht="27.75" customHeight="1">
      <c r="B8" s="8" t="s">
        <v>52</v>
      </c>
      <c r="P8" s="2"/>
    </row>
    <row r="9" spans="2:16" ht="17.25" customHeight="1">
      <c r="B9" t="s">
        <v>53</v>
      </c>
      <c r="C9" s="7"/>
      <c r="D9" s="7"/>
      <c r="G9" s="6"/>
      <c r="P9" s="2"/>
    </row>
    <row r="10" spans="2:16" ht="17.25" customHeight="1">
      <c r="B10" s="12" t="s">
        <v>15</v>
      </c>
      <c r="C10" s="12" t="s">
        <v>16</v>
      </c>
      <c r="D10" s="12" t="s">
        <v>17</v>
      </c>
      <c r="G10" s="6"/>
      <c r="P10" s="2"/>
    </row>
    <row r="11" spans="2:16" ht="17.25" customHeight="1">
      <c r="B11" s="13" t="s">
        <v>2</v>
      </c>
      <c r="C11" s="13" t="s">
        <v>0</v>
      </c>
      <c r="D11" s="13" t="s">
        <v>1</v>
      </c>
      <c r="P11" s="2"/>
    </row>
    <row r="12" spans="2:16" ht="17.25" customHeight="1">
      <c r="B12" s="14" t="s">
        <v>13</v>
      </c>
      <c r="C12" s="14" t="s">
        <v>13</v>
      </c>
      <c r="D12" s="14" t="s">
        <v>14</v>
      </c>
      <c r="P12" s="2"/>
    </row>
    <row r="13" spans="2:16" ht="17.25" customHeight="1">
      <c r="B13" s="16">
        <v>0</v>
      </c>
      <c r="C13" s="15">
        <v>32</v>
      </c>
      <c r="D13" s="4">
        <f t="shared" ref="D13:D19" si="0">$H$5-(C13-$H$4)/$H$3</f>
        <v>65.142857142857139</v>
      </c>
      <c r="P13" s="2"/>
    </row>
    <row r="14" spans="2:16" ht="17.25" customHeight="1">
      <c r="B14" s="16">
        <v>-5</v>
      </c>
      <c r="C14" s="15">
        <v>80.8</v>
      </c>
      <c r="D14" s="4">
        <f t="shared" si="0"/>
        <v>58.171428571428571</v>
      </c>
      <c r="P14" s="2"/>
    </row>
    <row r="15" spans="2:16" ht="17.25" customHeight="1">
      <c r="B15" s="16">
        <v>-10</v>
      </c>
      <c r="C15" s="15">
        <v>146.19999999999999</v>
      </c>
      <c r="D15" s="4">
        <f t="shared" si="0"/>
        <v>48.828571428571429</v>
      </c>
      <c r="P15" s="2"/>
    </row>
    <row r="16" spans="2:16" ht="17.25" customHeight="1">
      <c r="B16" s="16">
        <v>-15</v>
      </c>
      <c r="C16" s="15">
        <v>227.1</v>
      </c>
      <c r="D16" s="4">
        <f t="shared" si="0"/>
        <v>37.271428571428572</v>
      </c>
      <c r="P16" s="2"/>
    </row>
    <row r="17" spans="2:16" ht="17.25" customHeight="1">
      <c r="B17" s="16">
        <v>-16.5</v>
      </c>
      <c r="C17" s="15">
        <v>250</v>
      </c>
      <c r="D17" s="4">
        <f t="shared" si="0"/>
        <v>34</v>
      </c>
      <c r="P17" s="2"/>
    </row>
    <row r="18" spans="2:16" ht="17.25" customHeight="1">
      <c r="B18" s="16">
        <v>-20</v>
      </c>
      <c r="C18" s="15">
        <v>303.60000000000002</v>
      </c>
      <c r="D18" s="4">
        <f t="shared" si="0"/>
        <v>26.342857142857142</v>
      </c>
      <c r="P18" s="2"/>
    </row>
    <row r="19" spans="2:16" ht="17.25" customHeight="1">
      <c r="B19" s="16">
        <v>-25</v>
      </c>
      <c r="C19" s="15">
        <v>374</v>
      </c>
      <c r="D19" s="4">
        <f t="shared" si="0"/>
        <v>16.285714285714285</v>
      </c>
      <c r="P19" s="2"/>
    </row>
    <row r="20" spans="2:16" ht="17.25" customHeight="1">
      <c r="B20" s="16">
        <v>-30</v>
      </c>
      <c r="C20" s="15">
        <v>425.3</v>
      </c>
      <c r="D20" s="4">
        <f t="shared" ref="D20:D21" si="1">$H$5-(C20-$H$4)/$H$3</f>
        <v>8.9571428571428555</v>
      </c>
      <c r="P20" s="2"/>
    </row>
    <row r="21" spans="2:16" ht="17.25" customHeight="1">
      <c r="B21" s="16">
        <v>-35</v>
      </c>
      <c r="C21" s="15">
        <v>463</v>
      </c>
      <c r="D21" s="4">
        <f t="shared" si="1"/>
        <v>3.571428571428573</v>
      </c>
      <c r="P21" s="2"/>
    </row>
    <row r="22" spans="2:16" ht="17.25" customHeight="1">
      <c r="P22" s="2"/>
    </row>
    <row r="23" spans="2:16" ht="17.25" customHeight="1"/>
    <row r="24" spans="2:16" ht="17.25" customHeight="1"/>
    <row r="25" spans="2:16" ht="17.25" customHeight="1">
      <c r="B25" s="25"/>
      <c r="C25" s="25"/>
      <c r="D25" s="25"/>
      <c r="E25" s="25"/>
      <c r="F25" s="25"/>
    </row>
    <row r="26" spans="2:16" ht="34.5" customHeight="1">
      <c r="B26" s="8" t="s">
        <v>45</v>
      </c>
    </row>
    <row r="27" spans="2:16" ht="17.25" customHeight="1">
      <c r="B27" s="5" t="s">
        <v>48</v>
      </c>
      <c r="F27" s="48" t="s">
        <v>46</v>
      </c>
      <c r="G27" s="48"/>
      <c r="I27" s="48" t="s">
        <v>47</v>
      </c>
      <c r="J27" s="48"/>
    </row>
    <row r="28" spans="2:16" ht="17.25" customHeight="1">
      <c r="B28" s="21" t="s">
        <v>25</v>
      </c>
      <c r="C28" s="21" t="s">
        <v>26</v>
      </c>
      <c r="D28" s="21" t="s">
        <v>21</v>
      </c>
      <c r="F28" s="49"/>
      <c r="G28" s="49"/>
      <c r="I28" s="49"/>
      <c r="J28" s="49"/>
    </row>
    <row r="29" spans="2:16" ht="17.25" customHeight="1">
      <c r="B29" s="21" t="s">
        <v>27</v>
      </c>
      <c r="C29" s="21" t="s">
        <v>4</v>
      </c>
      <c r="D29" s="21" t="s">
        <v>4</v>
      </c>
      <c r="F29" s="17" t="s">
        <v>11</v>
      </c>
      <c r="G29" s="17" t="s">
        <v>12</v>
      </c>
      <c r="I29" s="17" t="s">
        <v>11</v>
      </c>
      <c r="J29" s="17" t="s">
        <v>12</v>
      </c>
    </row>
    <row r="30" spans="2:16" ht="17.25" customHeight="1">
      <c r="B30" s="16">
        <f t="shared" ref="B30:B38" si="2">B13-$H$6</f>
        <v>16.5</v>
      </c>
      <c r="C30" s="16">
        <f t="shared" ref="C30:C38" si="3">D13-$H$5</f>
        <v>31.142857142857139</v>
      </c>
      <c r="D30" s="1">
        <f t="shared" ref="D30:D38" si="4">$G$30*POWER(B30,5)+$G$31*POWER(B30,4)+$G$32*POWER(B30,3)+$G$33*POWER(B30,2)+$G$34*POWER(B30,1)+$G$35</f>
        <v>31.133340967986083</v>
      </c>
      <c r="F30" s="17" t="s">
        <v>5</v>
      </c>
      <c r="G30" s="23">
        <f>INDEX(LINEST($C$30:$C$38,$B$30:$B$38^{1,2,3,4,5}),1,1)</f>
        <v>1.6566237602488771E-6</v>
      </c>
      <c r="I30" s="17" t="s">
        <v>33</v>
      </c>
      <c r="J30" s="26">
        <f>INDEX(LINEST($C$30:$C$38,$B$30:$B$38^{1,2,3,4,5,6,7}),1,1)</f>
        <v>4.3243669489276879E-8</v>
      </c>
    </row>
    <row r="31" spans="2:16" ht="17.25" customHeight="1">
      <c r="B31" s="16">
        <f t="shared" si="2"/>
        <v>11.5</v>
      </c>
      <c r="C31" s="16">
        <f t="shared" si="3"/>
        <v>24.171428571428571</v>
      </c>
      <c r="D31" s="1">
        <f t="shared" si="4"/>
        <v>24.229472364207737</v>
      </c>
      <c r="F31" s="17" t="s">
        <v>6</v>
      </c>
      <c r="G31" s="23">
        <f>INDEX(LINEST($C$30:$C$38,$B$30:$B$38^{1,2,3,4,5}),1,2)</f>
        <v>-1.3853944822185771E-5</v>
      </c>
      <c r="I31" s="17" t="s">
        <v>34</v>
      </c>
      <c r="J31" s="26">
        <f>INDEX(LINEST($C$30:$C$38,$B$30:$B$38^{1,2,3,4,5,6,7}),1,2)</f>
        <v>3.2899178912868099E-7</v>
      </c>
    </row>
    <row r="32" spans="2:16" ht="17.25" customHeight="1">
      <c r="B32" s="16">
        <f t="shared" si="2"/>
        <v>6.5</v>
      </c>
      <c r="C32" s="16">
        <f t="shared" si="3"/>
        <v>14.828571428571429</v>
      </c>
      <c r="D32" s="1">
        <f t="shared" si="4"/>
        <v>14.68050041235125</v>
      </c>
      <c r="F32" s="17" t="s">
        <v>7</v>
      </c>
      <c r="G32" s="9">
        <f>INDEX(LINEST($C$30:$C$38,$B$30:$B$38^{1,2,3,4,5}),1,3)</f>
        <v>-2.2558621721544712E-3</v>
      </c>
      <c r="I32" s="17" t="s">
        <v>5</v>
      </c>
      <c r="J32" s="26">
        <f>INDEX(LINEST($C$30:$C$38,$B$30:$B$38^{1,2,3,4,5,6,7}),1,3)</f>
        <v>-1.8916838449701131E-5</v>
      </c>
    </row>
    <row r="33" spans="2:10" ht="17.25" customHeight="1">
      <c r="B33" s="16">
        <f t="shared" si="2"/>
        <v>1.5</v>
      </c>
      <c r="C33" s="16">
        <f t="shared" si="3"/>
        <v>3.2714285714285722</v>
      </c>
      <c r="D33" s="1">
        <f t="shared" si="4"/>
        <v>3.468325078618633</v>
      </c>
      <c r="F33" s="17" t="s">
        <v>8</v>
      </c>
      <c r="G33" s="9">
        <f>INDEX(LINEST($C$30:$C$38,$B$30:$B$38^{1,2,3,4,5}),1,4)</f>
        <v>8.6880585456826382E-3</v>
      </c>
      <c r="I33" s="17" t="s">
        <v>6</v>
      </c>
      <c r="J33" s="26">
        <f>INDEX(LINEST($C$30:$C$38,$B$30:$B$38^{1,2,3,4,5,6,7}),1,4)</f>
        <v>-1.3108350615526011E-4</v>
      </c>
    </row>
    <row r="34" spans="2:10" ht="17.25" customHeight="1">
      <c r="B34" s="16">
        <f t="shared" si="2"/>
        <v>0</v>
      </c>
      <c r="C34" s="16">
        <f t="shared" si="3"/>
        <v>0</v>
      </c>
      <c r="D34" s="1">
        <f t="shared" si="4"/>
        <v>1.1846070023644212E-2</v>
      </c>
      <c r="F34" s="17" t="s">
        <v>9</v>
      </c>
      <c r="G34" s="9">
        <f>INDEX(LINEST($C$30:$C$38,$B$30:$B$38^{1,2,3,4,5}),1,5)</f>
        <v>2.2964013115381383</v>
      </c>
      <c r="I34" s="17" t="s">
        <v>7</v>
      </c>
      <c r="J34" s="26">
        <f>INDEX(LINEST($C$30:$C$38,$B$30:$B$38^{1,2,3,4,5,6,7}),1,5)</f>
        <v>3.3510471128887635E-4</v>
      </c>
    </row>
    <row r="35" spans="2:10" ht="17.25" customHeight="1">
      <c r="B35" s="16">
        <f t="shared" si="2"/>
        <v>-3.5</v>
      </c>
      <c r="C35" s="16">
        <f t="shared" si="3"/>
        <v>-7.6571428571428584</v>
      </c>
      <c r="D35" s="1">
        <f t="shared" si="4"/>
        <v>-7.8253587599995633</v>
      </c>
      <c r="F35" s="17" t="s">
        <v>10</v>
      </c>
      <c r="G35" s="9">
        <f>INDEX(LINEST($C$30:$C$38,$B$30:$B$38^{1,2,3,4,5}),1,6)</f>
        <v>1.1846070023644212E-2</v>
      </c>
      <c r="I35" s="17" t="s">
        <v>8</v>
      </c>
      <c r="J35" s="26">
        <f>INDEX(LINEST($C$30:$C$38,$B$30:$B$38^{1,2,3,4,5,6,7}),1,6)</f>
        <v>1.7809874666403401E-2</v>
      </c>
    </row>
    <row r="36" spans="2:10" ht="17.25" customHeight="1">
      <c r="B36" s="16">
        <f t="shared" si="2"/>
        <v>-8.5</v>
      </c>
      <c r="C36" s="16">
        <f t="shared" si="3"/>
        <v>-17.714285714285715</v>
      </c>
      <c r="D36" s="1">
        <f t="shared" si="4"/>
        <v>-17.640295225817574</v>
      </c>
      <c r="I36" s="17" t="s">
        <v>9</v>
      </c>
      <c r="J36" s="26">
        <f>INDEX(LINEST($C$30:$C$38,$B$30:$B$38^{1,2,3,4,5,6,7}),1,7)</f>
        <v>2.2217233994274133</v>
      </c>
    </row>
    <row r="37" spans="2:10" ht="17.25" customHeight="1">
      <c r="B37" s="16">
        <f t="shared" si="2"/>
        <v>-13.5</v>
      </c>
      <c r="C37" s="16">
        <f t="shared" si="3"/>
        <v>-25.042857142857144</v>
      </c>
      <c r="D37" s="1">
        <f t="shared" si="4"/>
        <v>-25.058901350547753</v>
      </c>
      <c r="I37" s="17" t="s">
        <v>10</v>
      </c>
      <c r="J37" s="26">
        <f>INDEX(LINEST($C$30:$C$38,$B$30:$B$38^{1,2,3,4,5,6,7}),1,8)</f>
        <v>-5.5967116045711141E-2</v>
      </c>
    </row>
    <row r="38" spans="2:10" ht="17.25" customHeight="1">
      <c r="B38" s="16">
        <f t="shared" si="2"/>
        <v>-18.5</v>
      </c>
      <c r="C38" s="16">
        <f t="shared" si="3"/>
        <v>-30.428571428571427</v>
      </c>
      <c r="D38" s="1">
        <f t="shared" si="4"/>
        <v>-30.427500985393898</v>
      </c>
    </row>
    <row r="39" spans="2:10" ht="17.25" customHeight="1">
      <c r="B39" s="50"/>
      <c r="C39" s="50"/>
      <c r="D39" s="50"/>
    </row>
    <row r="40" spans="2:10" ht="17.25" customHeight="1">
      <c r="B40" s="50"/>
      <c r="C40" s="50"/>
      <c r="D40" s="50"/>
    </row>
    <row r="41" spans="2:10" ht="17.25" customHeight="1">
      <c r="B41" s="50"/>
      <c r="C41" s="50"/>
      <c r="D41" s="50"/>
    </row>
    <row r="42" spans="2:10" ht="17.25" customHeight="1"/>
    <row r="43" spans="2:10" ht="17.25" customHeight="1"/>
    <row r="44" spans="2:10" ht="17.25" customHeight="1"/>
    <row r="45" spans="2:10" ht="17.25" customHeight="1"/>
    <row r="46" spans="2:10" ht="17.25" customHeight="1"/>
    <row r="47" spans="2:10" ht="17.25" customHeight="1"/>
    <row r="48" spans="2:10" ht="17.25" customHeight="1"/>
    <row r="49" spans="2:14" ht="17.25" customHeight="1"/>
    <row r="50" spans="2:14" ht="17.25" customHeight="1"/>
    <row r="51" spans="2:14" ht="17.25" customHeight="1"/>
    <row r="52" spans="2:14" ht="17.25" customHeight="1"/>
    <row r="53" spans="2:14" ht="17.25" customHeight="1"/>
    <row r="54" spans="2:14" ht="17.25" customHeight="1"/>
    <row r="55" spans="2:14" ht="17.25" customHeight="1"/>
    <row r="56" spans="2:14" ht="17.25" customHeight="1"/>
    <row r="57" spans="2:14" ht="17.25" customHeight="1"/>
    <row r="58" spans="2:14" ht="17.25" customHeight="1"/>
    <row r="59" spans="2:14" ht="30.75" customHeight="1">
      <c r="B59" s="24" t="s">
        <v>49</v>
      </c>
      <c r="C59" s="5"/>
      <c r="D59" s="5"/>
      <c r="I59" s="24" t="s">
        <v>49</v>
      </c>
    </row>
    <row r="60" spans="2:14" ht="38.25" customHeight="1">
      <c r="B60" s="27" t="s">
        <v>32</v>
      </c>
      <c r="C60" s="27" t="s">
        <v>30</v>
      </c>
      <c r="D60" s="27" t="s">
        <v>28</v>
      </c>
      <c r="E60" s="27" t="s">
        <v>29</v>
      </c>
      <c r="F60" s="35" t="s">
        <v>41</v>
      </c>
      <c r="G60" s="35" t="s">
        <v>42</v>
      </c>
      <c r="I60" s="27" t="s">
        <v>35</v>
      </c>
      <c r="J60" s="27" t="s">
        <v>36</v>
      </c>
      <c r="K60" s="27" t="s">
        <v>28</v>
      </c>
      <c r="L60" s="27" t="s">
        <v>29</v>
      </c>
      <c r="M60" s="35" t="s">
        <v>43</v>
      </c>
      <c r="N60" s="35" t="s">
        <v>44</v>
      </c>
    </row>
    <row r="61" spans="2:14" ht="21" customHeight="1">
      <c r="B61" s="28" t="s">
        <v>3</v>
      </c>
      <c r="C61" s="28" t="s">
        <v>37</v>
      </c>
      <c r="D61" s="28" t="s">
        <v>37</v>
      </c>
      <c r="E61" s="28" t="s">
        <v>37</v>
      </c>
      <c r="F61" s="28" t="s">
        <v>38</v>
      </c>
      <c r="G61" s="28" t="s">
        <v>38</v>
      </c>
      <c r="I61" s="28" t="s">
        <v>3</v>
      </c>
      <c r="J61" s="28" t="s">
        <v>37</v>
      </c>
      <c r="K61" s="28" t="s">
        <v>37</v>
      </c>
      <c r="L61" s="28" t="s">
        <v>37</v>
      </c>
      <c r="M61" s="28" t="s">
        <v>38</v>
      </c>
      <c r="N61" s="28" t="s">
        <v>38</v>
      </c>
    </row>
    <row r="62" spans="2:14" ht="21" customHeight="1">
      <c r="B62" s="29">
        <v>15.3</v>
      </c>
      <c r="C62" s="30">
        <f t="shared" ref="C62:C79" si="5">$G$34*B62+3/4*$G$32*POWER(B62,3)+5/8*$G$30*POWER(B62,5)</f>
        <v>29.943364625641276</v>
      </c>
      <c r="D62" s="33">
        <f t="shared" ref="D62:D79" si="6">ABS(1/2*$G$33*POWER(B62,2)+1/2*$G$31*POWER(B62,4))</f>
        <v>0.63730869095119047</v>
      </c>
      <c r="E62" s="33">
        <f t="shared" ref="E62:E79" si="7">ABS(1/4*$G$32*POWER(B62,3)+5/16*$G$30*POWER(B62,5))</f>
        <v>1.5858447115763079</v>
      </c>
      <c r="F62" s="31">
        <f>D62/C62*100</f>
        <v>2.1283803571140654</v>
      </c>
      <c r="G62" s="31">
        <f>E62/C62*100</f>
        <v>5.2961473481784616</v>
      </c>
      <c r="I62" s="29">
        <v>15.3</v>
      </c>
      <c r="J62" s="30">
        <f t="shared" ref="J62:J79" si="8">$J$36*I62+3/4*$J$34*POWER(I62,3)+5/8*$J$32*POWER(I62,5)+35/64*$J$30*POWER(I62,7)</f>
        <v>29.621380243829591</v>
      </c>
      <c r="K62" s="20">
        <f t="shared" ref="K62:K79" si="9">ABS(1/2*$J$35*POWER(I62,2)+1/2*$J$33*POWER(I62,4)+15/32*$J$31*POWER(I62,6))</f>
        <v>0.47121293175286683</v>
      </c>
      <c r="L62" s="20">
        <f t="shared" ref="L62:L79" si="10">ABS(1/4*$J$34*POWER(I62,3)+5/16*$J$32*POWER(I62,5)+21/64*$J$30*POWER(I62,7))</f>
        <v>1.8713775601177995</v>
      </c>
      <c r="M62" s="31">
        <f>K62/J62*100</f>
        <v>1.5907865463191062</v>
      </c>
      <c r="N62" s="31">
        <f>L62/J62*100</f>
        <v>6.3176582073943859</v>
      </c>
    </row>
    <row r="63" spans="2:14" ht="21" customHeight="1">
      <c r="B63" s="29">
        <v>15</v>
      </c>
      <c r="C63" s="30">
        <f t="shared" si="5"/>
        <v>29.522117717267935</v>
      </c>
      <c r="D63" s="33">
        <f t="shared" si="6"/>
        <v>0.62672860807771946</v>
      </c>
      <c r="E63" s="33">
        <f t="shared" si="7"/>
        <v>1.5102591240244003</v>
      </c>
      <c r="F63" s="31">
        <f t="shared" ref="F63:F79" si="11">D63/C63*100</f>
        <v>2.1229120962116359</v>
      </c>
      <c r="G63" s="31">
        <f t="shared" ref="G63:G79" si="12">E63/C63*100</f>
        <v>5.1156869520272483</v>
      </c>
      <c r="I63" s="29">
        <v>15</v>
      </c>
      <c r="J63" s="30">
        <f t="shared" si="8"/>
        <v>29.236609073859334</v>
      </c>
      <c r="K63" s="20">
        <f t="shared" si="9"/>
        <v>0.44216375887343085</v>
      </c>
      <c r="L63" s="20">
        <f t="shared" si="10"/>
        <v>1.7819299432922477</v>
      </c>
      <c r="M63" s="31">
        <f t="shared" ref="M63:M79" si="13">K63/J63*100</f>
        <v>1.5123633447244493</v>
      </c>
      <c r="N63" s="31">
        <f t="shared" ref="N63:N79" si="14">L63/J63*100</f>
        <v>6.0948584659411971</v>
      </c>
    </row>
    <row r="64" spans="2:14" ht="21" customHeight="1">
      <c r="B64" s="29">
        <v>14</v>
      </c>
      <c r="C64" s="30">
        <f t="shared" si="5"/>
        <v>28.063911522010095</v>
      </c>
      <c r="D64" s="33">
        <f t="shared" si="6"/>
        <v>0.58532316533235429</v>
      </c>
      <c r="E64" s="33">
        <f t="shared" si="7"/>
        <v>1.2690926947129384</v>
      </c>
      <c r="F64" s="31">
        <f t="shared" si="11"/>
        <v>2.0856792000405728</v>
      </c>
      <c r="G64" s="31">
        <f t="shared" si="12"/>
        <v>4.5221518522733675</v>
      </c>
      <c r="I64" s="29">
        <v>14</v>
      </c>
      <c r="J64" s="30">
        <f t="shared" si="8"/>
        <v>27.927978502488287</v>
      </c>
      <c r="K64" s="20">
        <f t="shared" si="9"/>
        <v>0.38868238105330266</v>
      </c>
      <c r="L64" s="20">
        <f t="shared" si="10"/>
        <v>1.4537243116043823</v>
      </c>
      <c r="M64" s="31">
        <f t="shared" si="13"/>
        <v>1.3917311667175354</v>
      </c>
      <c r="N64" s="31">
        <f t="shared" si="14"/>
        <v>5.2052614960114658</v>
      </c>
    </row>
    <row r="65" spans="2:14" ht="21" customHeight="1">
      <c r="B65" s="29">
        <v>13</v>
      </c>
      <c r="C65" s="30">
        <f t="shared" si="5"/>
        <v>26.520553159462075</v>
      </c>
      <c r="D65" s="33">
        <f t="shared" si="6"/>
        <v>0.53629968807695905</v>
      </c>
      <c r="E65" s="33">
        <f t="shared" si="7"/>
        <v>1.0468157962389413</v>
      </c>
      <c r="F65" s="31">
        <f t="shared" si="11"/>
        <v>2.0222040047668335</v>
      </c>
      <c r="G65" s="31">
        <f t="shared" si="12"/>
        <v>3.9471868853740535</v>
      </c>
      <c r="I65" s="29">
        <v>13</v>
      </c>
      <c r="J65" s="30">
        <f t="shared" si="8"/>
        <v>26.528699177660187</v>
      </c>
      <c r="K65" s="20">
        <f t="shared" si="9"/>
        <v>0.37736227248546705</v>
      </c>
      <c r="L65" s="20">
        <f t="shared" si="10"/>
        <v>1.1204874129214901</v>
      </c>
      <c r="M65" s="31">
        <f t="shared" si="13"/>
        <v>1.4224680598106512</v>
      </c>
      <c r="N65" s="31">
        <f t="shared" si="14"/>
        <v>4.2236801941086224</v>
      </c>
    </row>
    <row r="66" spans="2:14" ht="21" customHeight="1">
      <c r="B66" s="29">
        <v>12</v>
      </c>
      <c r="C66" s="30">
        <f t="shared" si="5"/>
        <v>24.89085649053937</v>
      </c>
      <c r="D66" s="33">
        <f t="shared" si="6"/>
        <v>0.48190251537272788</v>
      </c>
      <c r="E66" s="33">
        <f t="shared" si="7"/>
        <v>0.84571339477377883</v>
      </c>
      <c r="F66" s="31">
        <f t="shared" si="11"/>
        <v>1.9360624073176895</v>
      </c>
      <c r="G66" s="31">
        <f t="shared" si="12"/>
        <v>3.3976869984173561</v>
      </c>
      <c r="I66" s="29">
        <v>12</v>
      </c>
      <c r="J66" s="30">
        <f t="shared" si="8"/>
        <v>25.000411973612341</v>
      </c>
      <c r="K66" s="20">
        <f t="shared" si="9"/>
        <v>0.38372041157094028</v>
      </c>
      <c r="L66" s="20">
        <f t="shared" si="10"/>
        <v>0.8177788083616564</v>
      </c>
      <c r="M66" s="31">
        <f t="shared" si="13"/>
        <v>1.5348563534711066</v>
      </c>
      <c r="N66" s="31">
        <f t="shared" si="14"/>
        <v>3.271061329808536</v>
      </c>
    </row>
    <row r="67" spans="2:14" ht="21" customHeight="1">
      <c r="B67" s="29">
        <v>11</v>
      </c>
      <c r="C67" s="30">
        <f t="shared" si="5"/>
        <v>23.17525058432372</v>
      </c>
      <c r="D67" s="33">
        <f t="shared" si="6"/>
        <v>0.42420973894298863</v>
      </c>
      <c r="E67" s="33">
        <f t="shared" si="7"/>
        <v>0.6672628524056996</v>
      </c>
      <c r="F67" s="31">
        <f t="shared" si="11"/>
        <v>1.8304429434300657</v>
      </c>
      <c r="G67" s="31">
        <f t="shared" si="12"/>
        <v>2.8792044771116814</v>
      </c>
      <c r="I67" s="29">
        <v>11</v>
      </c>
      <c r="J67" s="30">
        <f t="shared" si="8"/>
        <v>23.330215631177904</v>
      </c>
      <c r="K67" s="20">
        <f t="shared" si="9"/>
        <v>0.39110171501122798</v>
      </c>
      <c r="L67" s="20">
        <f t="shared" si="10"/>
        <v>0.56403894733660909</v>
      </c>
      <c r="M67" s="31">
        <f t="shared" si="13"/>
        <v>1.6763741972816129</v>
      </c>
      <c r="N67" s="31">
        <f t="shared" si="14"/>
        <v>2.4176328082576393</v>
      </c>
    </row>
    <row r="68" spans="2:14" ht="21" customHeight="1">
      <c r="B68" s="29">
        <v>10</v>
      </c>
      <c r="C68" s="30">
        <f t="shared" si="5"/>
        <v>21.375655471281085</v>
      </c>
      <c r="D68" s="33">
        <f t="shared" si="6"/>
        <v>0.36513320317320308</v>
      </c>
      <c r="E68" s="33">
        <f t="shared" si="7"/>
        <v>0.51219605053084039</v>
      </c>
      <c r="F68" s="31">
        <f t="shared" si="11"/>
        <v>1.7081731302404826</v>
      </c>
      <c r="G68" s="31">
        <f t="shared" si="12"/>
        <v>2.3961653537080676</v>
      </c>
      <c r="I68" s="29">
        <v>10</v>
      </c>
      <c r="J68" s="30">
        <f t="shared" si="8"/>
        <v>21.522748942153953</v>
      </c>
      <c r="K68" s="20">
        <f t="shared" si="9"/>
        <v>0.38929110369793862</v>
      </c>
      <c r="L68" s="20">
        <f t="shared" si="10"/>
        <v>0.36548173321925137</v>
      </c>
      <c r="M68" s="31">
        <f t="shared" si="13"/>
        <v>1.8087424833334471</v>
      </c>
      <c r="N68" s="31">
        <f t="shared" si="14"/>
        <v>1.698118275697708</v>
      </c>
    </row>
    <row r="69" spans="2:14" ht="21" customHeight="1">
      <c r="B69" s="29">
        <v>9</v>
      </c>
      <c r="C69" s="30">
        <f t="shared" si="5"/>
        <v>19.495357896479621</v>
      </c>
      <c r="D69" s="33">
        <f t="shared" si="6"/>
        <v>0.30641850511096641</v>
      </c>
      <c r="E69" s="33">
        <f t="shared" si="7"/>
        <v>0.38056151324423487</v>
      </c>
      <c r="F69" s="31">
        <f t="shared" si="11"/>
        <v>1.571751114999012</v>
      </c>
      <c r="G69" s="31">
        <f t="shared" si="12"/>
        <v>1.9520622050901402</v>
      </c>
      <c r="I69" s="29">
        <v>9</v>
      </c>
      <c r="J69" s="30">
        <f t="shared" si="8"/>
        <v>19.593703218037898</v>
      </c>
      <c r="K69" s="20">
        <f t="shared" si="9"/>
        <v>0.37323660333122666</v>
      </c>
      <c r="L69" s="20">
        <f t="shared" si="10"/>
        <v>0.22012891839018728</v>
      </c>
      <c r="M69" s="31">
        <f t="shared" si="13"/>
        <v>1.9048803545601642</v>
      </c>
      <c r="N69" s="31">
        <f t="shared" si="14"/>
        <v>1.1234676566272439</v>
      </c>
    </row>
    <row r="70" spans="2:14" ht="21" customHeight="1">
      <c r="B70" s="29">
        <v>8</v>
      </c>
      <c r="C70" s="30">
        <f t="shared" si="5"/>
        <v>17.538887072807686</v>
      </c>
      <c r="D70" s="33">
        <f t="shared" si="6"/>
        <v>0.24964499446600796</v>
      </c>
      <c r="E70" s="33">
        <f t="shared" si="7"/>
        <v>0.27178653073082382</v>
      </c>
      <c r="F70" s="31">
        <f t="shared" si="11"/>
        <v>1.4233799067733204</v>
      </c>
      <c r="G70" s="31">
        <f t="shared" si="12"/>
        <v>1.5496224452702134</v>
      </c>
      <c r="I70" s="29">
        <v>8</v>
      </c>
      <c r="J70" s="30">
        <f t="shared" si="8"/>
        <v>17.564645852768219</v>
      </c>
      <c r="K70" s="20">
        <f t="shared" si="9"/>
        <v>0.34188347976706845</v>
      </c>
      <c r="L70" s="20">
        <f t="shared" si="10"/>
        <v>0.12105784288164627</v>
      </c>
      <c r="M70" s="31">
        <f t="shared" si="13"/>
        <v>1.9464296783028336</v>
      </c>
      <c r="N70" s="31">
        <f t="shared" si="14"/>
        <v>0.6892131153476535</v>
      </c>
    </row>
    <row r="71" spans="2:14" ht="21" customHeight="1">
      <c r="B71" s="29">
        <v>7</v>
      </c>
      <c r="C71" s="30">
        <f t="shared" si="5"/>
        <v>15.511890434191796</v>
      </c>
      <c r="D71" s="33">
        <f t="shared" si="6"/>
        <v>0.19622577361019061</v>
      </c>
      <c r="E71" s="33">
        <f t="shared" si="7"/>
        <v>0.18473928265646375</v>
      </c>
      <c r="F71" s="31">
        <f t="shared" si="11"/>
        <v>1.2650023183355112</v>
      </c>
      <c r="G71" s="31">
        <f t="shared" si="12"/>
        <v>1.1909527303600314</v>
      </c>
      <c r="I71" s="29">
        <v>7</v>
      </c>
      <c r="J71" s="30">
        <f t="shared" si="8"/>
        <v>15.459035789105522</v>
      </c>
      <c r="K71" s="20">
        <f t="shared" si="9"/>
        <v>0.29711940909336865</v>
      </c>
      <c r="L71" s="20">
        <f t="shared" si="10"/>
        <v>5.8934030837231657E-2</v>
      </c>
      <c r="M71" s="31">
        <f t="shared" si="13"/>
        <v>1.9219789199450474</v>
      </c>
      <c r="N71" s="31">
        <f t="shared" si="14"/>
        <v>0.38122708066155298</v>
      </c>
    </row>
    <row r="72" spans="2:14" ht="21" customHeight="1">
      <c r="B72" s="29">
        <v>6</v>
      </c>
      <c r="C72" s="30">
        <f t="shared" si="5"/>
        <v>13.421009388814614</v>
      </c>
      <c r="D72" s="33">
        <f t="shared" si="6"/>
        <v>0.1474076975775111</v>
      </c>
      <c r="E72" s="33">
        <f t="shared" si="7"/>
        <v>0.11779096155893667</v>
      </c>
      <c r="F72" s="31">
        <f t="shared" si="11"/>
        <v>1.098335403150557</v>
      </c>
      <c r="G72" s="31">
        <f t="shared" si="12"/>
        <v>0.87766097278127553</v>
      </c>
      <c r="I72" s="29">
        <v>6</v>
      </c>
      <c r="J72" s="30">
        <f t="shared" si="8"/>
        <v>13.299311698289845</v>
      </c>
      <c r="K72" s="20">
        <f t="shared" si="9"/>
        <v>0.24283068243489692</v>
      </c>
      <c r="L72" s="20">
        <f t="shared" si="10"/>
        <v>2.3900159005906384E-2</v>
      </c>
      <c r="M72" s="31">
        <f t="shared" si="13"/>
        <v>1.8258890982013938</v>
      </c>
      <c r="N72" s="31">
        <f t="shared" si="14"/>
        <v>0.17970974399359102</v>
      </c>
    </row>
    <row r="73" spans="2:14" ht="21" customHeight="1">
      <c r="B73" s="29">
        <v>5</v>
      </c>
      <c r="C73" s="30">
        <f t="shared" si="5"/>
        <v>11.273755072332946</v>
      </c>
      <c r="D73" s="33">
        <f t="shared" si="6"/>
        <v>0.10427137406409993</v>
      </c>
      <c r="E73" s="33">
        <f t="shared" si="7"/>
        <v>6.887789623895918E-2</v>
      </c>
      <c r="F73" s="31">
        <f t="shared" si="11"/>
        <v>0.9249036669245505</v>
      </c>
      <c r="G73" s="31">
        <f t="shared" si="12"/>
        <v>0.61095789111112797</v>
      </c>
      <c r="I73" s="29">
        <v>5</v>
      </c>
      <c r="J73" s="30">
        <f t="shared" si="8"/>
        <v>11.104933682610197</v>
      </c>
      <c r="K73" s="20">
        <f t="shared" si="9"/>
        <v>0.18406944548705606</v>
      </c>
      <c r="L73" s="20">
        <f t="shared" si="10"/>
        <v>6.8929114886362953E-3</v>
      </c>
      <c r="M73" s="31">
        <f t="shared" si="13"/>
        <v>1.6575465531622233</v>
      </c>
      <c r="N73" s="31">
        <f t="shared" si="14"/>
        <v>6.2070712762835045E-2</v>
      </c>
    </row>
    <row r="74" spans="2:14" ht="21" customHeight="1">
      <c r="B74" s="29">
        <v>4</v>
      </c>
      <c r="C74" s="30">
        <f t="shared" si="5"/>
        <v>9.0783841010956987</v>
      </c>
      <c r="D74" s="33">
        <f t="shared" si="6"/>
        <v>6.773116342822133E-2</v>
      </c>
      <c r="E74" s="33">
        <f t="shared" si="7"/>
        <v>3.5563675151191895E-2</v>
      </c>
      <c r="F74" s="31">
        <f t="shared" si="11"/>
        <v>0.74607069577554719</v>
      </c>
      <c r="G74" s="31">
        <f t="shared" si="12"/>
        <v>0.39174014621059716</v>
      </c>
      <c r="I74" s="29">
        <v>4</v>
      </c>
      <c r="J74" s="30">
        <f t="shared" si="8"/>
        <v>8.8912593105223348</v>
      </c>
      <c r="K74" s="20">
        <f t="shared" si="9"/>
        <v>0.12633197277848096</v>
      </c>
      <c r="L74" s="20">
        <f t="shared" si="10"/>
        <v>4.5923495610798758E-4</v>
      </c>
      <c r="M74" s="32">
        <f t="shared" si="13"/>
        <v>1.4208557906861827</v>
      </c>
      <c r="N74" s="32">
        <f t="shared" si="14"/>
        <v>5.165015888857356E-3</v>
      </c>
    </row>
    <row r="75" spans="2:14" ht="21" customHeight="1">
      <c r="B75" s="29">
        <v>3</v>
      </c>
      <c r="C75" s="30">
        <f t="shared" si="5"/>
        <v>6.8437743253618741</v>
      </c>
      <c r="D75" s="33">
        <f t="shared" si="6"/>
        <v>3.8535178690273349E-2</v>
      </c>
      <c r="E75" s="33">
        <f t="shared" si="7"/>
        <v>1.5101269795248781E-2</v>
      </c>
      <c r="F75" s="31">
        <f t="shared" si="11"/>
        <v>0.56306910278248767</v>
      </c>
      <c r="G75" s="31">
        <f t="shared" si="12"/>
        <v>0.22065703919087482</v>
      </c>
      <c r="I75" s="29">
        <v>3</v>
      </c>
      <c r="J75" s="30">
        <f t="shared" si="8"/>
        <v>6.6691347939506826</v>
      </c>
      <c r="K75" s="20">
        <f t="shared" si="9"/>
        <v>7.4947976662468593E-2</v>
      </c>
      <c r="L75" s="20">
        <f t="shared" si="10"/>
        <v>8.5649144406064234E-4</v>
      </c>
      <c r="M75" s="32">
        <f t="shared" si="13"/>
        <v>1.1238035963893103</v>
      </c>
      <c r="N75" s="32">
        <f t="shared" si="14"/>
        <v>1.2842617078868057E-2</v>
      </c>
    </row>
    <row r="76" spans="2:14" ht="21" customHeight="1">
      <c r="B76" s="29">
        <v>2</v>
      </c>
      <c r="C76" s="30">
        <f t="shared" si="5"/>
        <v>4.5793005825185551</v>
      </c>
      <c r="D76" s="33">
        <f t="shared" si="6"/>
        <v>1.7265285532787791E-2</v>
      </c>
      <c r="E76" s="33">
        <f t="shared" si="7"/>
        <v>4.4951581067064535E-3</v>
      </c>
      <c r="F76" s="31">
        <f t="shared" si="11"/>
        <v>0.37702887638994231</v>
      </c>
      <c r="G76" s="31">
        <f t="shared" si="12"/>
        <v>9.8162547439377218E-2</v>
      </c>
      <c r="I76" s="29">
        <v>2</v>
      </c>
      <c r="J76" s="30">
        <f t="shared" si="8"/>
        <v>4.4450821174104291</v>
      </c>
      <c r="K76" s="20">
        <f t="shared" si="9"/>
        <v>3.4580951037238586E-2</v>
      </c>
      <c r="L76" s="20">
        <f t="shared" si="10"/>
        <v>4.82857272199291E-4</v>
      </c>
      <c r="M76" s="32">
        <f t="shared" si="13"/>
        <v>0.77795977945587214</v>
      </c>
      <c r="N76" s="32">
        <f t="shared" si="14"/>
        <v>1.0862730078889726E-2</v>
      </c>
    </row>
    <row r="77" spans="2:14" ht="21" customHeight="1">
      <c r="B77" s="29">
        <v>1</v>
      </c>
      <c r="C77" s="30">
        <f t="shared" si="5"/>
        <v>2.2947104502988727</v>
      </c>
      <c r="D77" s="33">
        <f t="shared" si="6"/>
        <v>4.3371023004302265E-3</v>
      </c>
      <c r="E77" s="33">
        <f t="shared" si="7"/>
        <v>5.6344784811354002E-4</v>
      </c>
      <c r="F77" s="31">
        <f t="shared" si="11"/>
        <v>0.18900433821031076</v>
      </c>
      <c r="G77" s="31">
        <f t="shared" si="12"/>
        <v>2.455420238488713E-2</v>
      </c>
      <c r="I77" s="29">
        <v>1</v>
      </c>
      <c r="J77" s="30">
        <f t="shared" si="8"/>
        <v>2.221962928585731</v>
      </c>
      <c r="K77" s="20">
        <f t="shared" si="9"/>
        <v>8.8395497950252248E-3</v>
      </c>
      <c r="L77" s="20">
        <f t="shared" si="10"/>
        <v>7.7878855135738644E-5</v>
      </c>
      <c r="M77" s="32">
        <f t="shared" si="13"/>
        <v>0.39782615998240606</v>
      </c>
      <c r="N77" s="32">
        <f t="shared" si="14"/>
        <v>3.5049574470312236E-3</v>
      </c>
    </row>
    <row r="78" spans="2:14" ht="21" customHeight="1">
      <c r="B78" s="29">
        <v>0.5</v>
      </c>
      <c r="C78" s="30">
        <f t="shared" si="5"/>
        <v>1.1479892010463626</v>
      </c>
      <c r="D78" s="33">
        <f t="shared" si="6"/>
        <v>1.0855743824346364E-3</v>
      </c>
      <c r="E78" s="33">
        <f t="shared" si="7"/>
        <v>7.0479514913418545E-5</v>
      </c>
      <c r="F78" s="31">
        <f t="shared" si="11"/>
        <v>9.4563117967064791E-2</v>
      </c>
      <c r="G78" s="31">
        <f t="shared" si="12"/>
        <v>6.1393883190868246E-3</v>
      </c>
      <c r="I78" s="29">
        <v>0.5</v>
      </c>
      <c r="J78" s="30">
        <f t="shared" si="8"/>
        <v>1.110892746495646</v>
      </c>
      <c r="K78" s="20">
        <f t="shared" si="9"/>
        <v>2.2221403833409038E-3</v>
      </c>
      <c r="L78" s="20">
        <f t="shared" si="10"/>
        <v>1.0287398331425236E-5</v>
      </c>
      <c r="M78" s="32">
        <f t="shared" si="13"/>
        <v>0.20003194640983402</v>
      </c>
      <c r="N78" s="32">
        <f t="shared" si="14"/>
        <v>9.2604784430155211E-4</v>
      </c>
    </row>
    <row r="79" spans="2:14" ht="19.5" customHeight="1">
      <c r="B79" s="29">
        <v>0.01</v>
      </c>
      <c r="C79" s="30">
        <f t="shared" si="5"/>
        <v>2.2964011423484858E-2</v>
      </c>
      <c r="D79" s="33">
        <f t="shared" si="6"/>
        <v>4.3440285801440778E-7</v>
      </c>
      <c r="E79" s="33">
        <f t="shared" si="7"/>
        <v>5.6396549126912547E-10</v>
      </c>
      <c r="F79" s="31">
        <f t="shared" si="11"/>
        <v>1.8916680104511367E-3</v>
      </c>
      <c r="G79" s="31">
        <f t="shared" si="12"/>
        <v>2.4558666204649623E-6</v>
      </c>
      <c r="I79" s="29">
        <v>0.01</v>
      </c>
      <c r="J79" s="30">
        <f t="shared" si="8"/>
        <v>2.2217234245601486E-2</v>
      </c>
      <c r="K79" s="20">
        <f t="shared" si="9"/>
        <v>8.9049307790279362E-7</v>
      </c>
      <c r="L79" s="20">
        <f t="shared" si="10"/>
        <v>8.3775586671159426E-11</v>
      </c>
      <c r="M79" s="32">
        <f t="shared" si="13"/>
        <v>4.0081185086262086E-3</v>
      </c>
      <c r="N79" s="32">
        <f t="shared" si="14"/>
        <v>3.7707477782814087E-7</v>
      </c>
    </row>
    <row r="83" spans="2:9">
      <c r="B83" s="24" t="s">
        <v>50</v>
      </c>
      <c r="I83" s="24" t="s">
        <v>51</v>
      </c>
    </row>
  </sheetData>
  <mergeCells count="11">
    <mergeCell ref="F5:G5"/>
    <mergeCell ref="J3:J5"/>
    <mergeCell ref="F6:G6"/>
    <mergeCell ref="B3:C3"/>
    <mergeCell ref="F27:G28"/>
    <mergeCell ref="I27:J28"/>
    <mergeCell ref="L1:N1"/>
    <mergeCell ref="B5:C5"/>
    <mergeCell ref="F4:G4"/>
    <mergeCell ref="F3:G3"/>
    <mergeCell ref="B1:K1"/>
  </mergeCells>
  <phoneticPr fontId="2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歪み率を計算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wk</cp:lastModifiedBy>
  <dcterms:created xsi:type="dcterms:W3CDTF">2013-08-27T11:27:37Z</dcterms:created>
  <dcterms:modified xsi:type="dcterms:W3CDTF">2013-10-15T12:05:43Z</dcterms:modified>
</cp:coreProperties>
</file>