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20" yWindow="480" windowWidth="16155" windowHeight="7380"/>
  </bookViews>
  <sheets>
    <sheet name="線形5次" sheetId="4" r:id="rId1"/>
  </sheets>
  <calcPr calcId="125725"/>
</workbook>
</file>

<file path=xl/calcChain.xml><?xml version="1.0" encoding="utf-8"?>
<calcChain xmlns="http://schemas.openxmlformats.org/spreadsheetml/2006/main">
  <c r="L4" i="4"/>
  <c r="K5"/>
  <c r="G40"/>
  <c r="F40"/>
  <c r="D14"/>
  <c r="D17"/>
  <c r="D16"/>
  <c r="D15"/>
  <c r="D13"/>
  <c r="D12"/>
  <c r="D11"/>
  <c r="E45" s="1"/>
  <c r="C55" l="1"/>
  <c r="C54"/>
  <c r="C52"/>
  <c r="C56"/>
  <c r="F54"/>
  <c r="C53"/>
  <c r="C57"/>
  <c r="E11" l="1"/>
  <c r="C31"/>
  <c r="E17"/>
  <c r="C32"/>
  <c r="E14"/>
  <c r="E16"/>
  <c r="E12"/>
  <c r="E13"/>
  <c r="E15"/>
  <c r="F52"/>
  <c r="F57"/>
  <c r="F53"/>
  <c r="F56"/>
  <c r="F55"/>
  <c r="H29" l="1"/>
  <c r="H30"/>
  <c r="F12"/>
  <c r="F16"/>
  <c r="H28"/>
  <c r="F17"/>
  <c r="F11"/>
  <c r="F14"/>
  <c r="F13"/>
  <c r="F15"/>
  <c r="H31"/>
  <c r="H32"/>
  <c r="B28" l="1"/>
  <c r="C28" s="1"/>
  <c r="D45" s="1"/>
  <c r="B30"/>
  <c r="C30" s="1"/>
  <c r="G45" s="1"/>
  <c r="B29"/>
  <c r="H45" l="1"/>
  <c r="C29"/>
  <c r="F45" s="1"/>
  <c r="J45" l="1"/>
  <c r="I45"/>
  <c r="K45"/>
  <c r="L45" l="1"/>
</calcChain>
</file>

<file path=xl/sharedStrings.xml><?xml version="1.0" encoding="utf-8"?>
<sst xmlns="http://schemas.openxmlformats.org/spreadsheetml/2006/main" count="104" uniqueCount="66">
  <si>
    <t>Ep</t>
    <phoneticPr fontId="2"/>
  </si>
  <si>
    <t>Ip</t>
    <phoneticPr fontId="2"/>
  </si>
  <si>
    <t>Ec</t>
    <phoneticPr fontId="2"/>
  </si>
  <si>
    <t>Ip</t>
  </si>
  <si>
    <t>Ec</t>
  </si>
  <si>
    <t>V</t>
    <phoneticPr fontId="2"/>
  </si>
  <si>
    <t>mA</t>
    <phoneticPr fontId="2"/>
  </si>
  <si>
    <t>Ec-Biass</t>
    <phoneticPr fontId="2"/>
  </si>
  <si>
    <t>Ip-Ipo</t>
    <phoneticPr fontId="2"/>
  </si>
  <si>
    <t>5次　a5</t>
    <rPh sb="1" eb="2">
      <t>ジ</t>
    </rPh>
    <phoneticPr fontId="2"/>
  </si>
  <si>
    <t>4次　a4</t>
    <rPh sb="1" eb="2">
      <t>ジ</t>
    </rPh>
    <phoneticPr fontId="2"/>
  </si>
  <si>
    <t>3次　a3</t>
    <rPh sb="1" eb="2">
      <t>ジ</t>
    </rPh>
    <phoneticPr fontId="2"/>
  </si>
  <si>
    <t>2次　a2</t>
    <rPh sb="1" eb="2">
      <t>ジ</t>
    </rPh>
    <phoneticPr fontId="2"/>
  </si>
  <si>
    <t>1次　a1</t>
    <rPh sb="1" eb="2">
      <t>ジ</t>
    </rPh>
    <phoneticPr fontId="2"/>
  </si>
  <si>
    <t>0次　a0</t>
    <rPh sb="1" eb="2">
      <t>ジ</t>
    </rPh>
    <phoneticPr fontId="2"/>
  </si>
  <si>
    <t>次数</t>
    <rPh sb="0" eb="1">
      <t>ジ</t>
    </rPh>
    <rPh sb="1" eb="2">
      <t>スウ</t>
    </rPh>
    <phoneticPr fontId="2"/>
  </si>
  <si>
    <t>係数値</t>
    <rPh sb="0" eb="2">
      <t>ケイスウ</t>
    </rPh>
    <rPh sb="2" eb="3">
      <t>チ</t>
    </rPh>
    <phoneticPr fontId="2"/>
  </si>
  <si>
    <t>V</t>
    <phoneticPr fontId="2"/>
  </si>
  <si>
    <t>mA</t>
    <phoneticPr fontId="2"/>
  </si>
  <si>
    <t>グリッド電圧</t>
    <rPh sb="4" eb="6">
      <t>デンアツ</t>
    </rPh>
    <phoneticPr fontId="2"/>
  </si>
  <si>
    <t>プレート電圧</t>
    <rPh sb="4" eb="6">
      <t>デンアツ</t>
    </rPh>
    <phoneticPr fontId="2"/>
  </si>
  <si>
    <t>プレート電流</t>
    <rPh sb="4" eb="6">
      <t>デンリュウ</t>
    </rPh>
    <phoneticPr fontId="2"/>
  </si>
  <si>
    <t>Tube名</t>
    <rPh sb="4" eb="5">
      <t>メイ</t>
    </rPh>
    <phoneticPr fontId="2"/>
  </si>
  <si>
    <t>スクリーングリッド電圧</t>
    <rPh sb="9" eb="11">
      <t>デンアツ</t>
    </rPh>
    <phoneticPr fontId="2"/>
  </si>
  <si>
    <t>負荷</t>
    <rPh sb="0" eb="2">
      <t>フカ</t>
    </rPh>
    <phoneticPr fontId="2"/>
  </si>
  <si>
    <t>検算用</t>
    <rPh sb="0" eb="2">
      <t>ケンザン</t>
    </rPh>
    <rPh sb="2" eb="3">
      <t>ヨウ</t>
    </rPh>
    <phoneticPr fontId="2"/>
  </si>
  <si>
    <t>動作点プレート電圧</t>
    <rPh sb="0" eb="2">
      <t>ドウサ</t>
    </rPh>
    <rPh sb="2" eb="3">
      <t>テン</t>
    </rPh>
    <rPh sb="7" eb="9">
      <t>デンアツ</t>
    </rPh>
    <phoneticPr fontId="2"/>
  </si>
  <si>
    <t>動作点プレート電流</t>
    <rPh sb="0" eb="2">
      <t>ドウサ</t>
    </rPh>
    <rPh sb="2" eb="3">
      <t>テン</t>
    </rPh>
    <rPh sb="7" eb="9">
      <t>デンリュウ</t>
    </rPh>
    <phoneticPr fontId="2"/>
  </si>
  <si>
    <t>最大電流</t>
    <rPh sb="0" eb="2">
      <t>サイダイ</t>
    </rPh>
    <rPh sb="2" eb="4">
      <t>デンリュウ</t>
    </rPh>
    <phoneticPr fontId="2"/>
  </si>
  <si>
    <t>３．おまけ</t>
    <phoneticPr fontId="2"/>
  </si>
  <si>
    <t>入力電圧</t>
    <rPh sb="0" eb="2">
      <t>ニュウリョク</t>
    </rPh>
    <rPh sb="2" eb="4">
      <t>デンアツ</t>
    </rPh>
    <phoneticPr fontId="2"/>
  </si>
  <si>
    <t>Vpeak</t>
    <phoneticPr fontId="2"/>
  </si>
  <si>
    <t>出力</t>
    <rPh sb="0" eb="2">
      <t>シュツリョク</t>
    </rPh>
    <phoneticPr fontId="2"/>
  </si>
  <si>
    <t>W</t>
    <phoneticPr fontId="2"/>
  </si>
  <si>
    <t>%</t>
    <phoneticPr fontId="2"/>
  </si>
  <si>
    <t>最小電流</t>
    <rPh sb="0" eb="2">
      <t>サイショウ</t>
    </rPh>
    <rPh sb="2" eb="4">
      <t>デンリュウ</t>
    </rPh>
    <phoneticPr fontId="2"/>
  </si>
  <si>
    <t>動作点電流</t>
    <rPh sb="0" eb="2">
      <t>ドウサ</t>
    </rPh>
    <rPh sb="2" eb="3">
      <t>テン</t>
    </rPh>
    <rPh sb="3" eb="5">
      <t>デンリュウ</t>
    </rPh>
    <phoneticPr fontId="2"/>
  </si>
  <si>
    <t>mA</t>
    <phoneticPr fontId="2"/>
  </si>
  <si>
    <t>EL34</t>
    <phoneticPr fontId="2"/>
  </si>
  <si>
    <t>2次歪み率</t>
    <rPh sb="1" eb="2">
      <t>ジ</t>
    </rPh>
    <rPh sb="2" eb="3">
      <t>ヒズ</t>
    </rPh>
    <rPh sb="4" eb="5">
      <t>リツ</t>
    </rPh>
    <phoneticPr fontId="2"/>
  </si>
  <si>
    <t>3次歪み率</t>
    <rPh sb="1" eb="2">
      <t>ジ</t>
    </rPh>
    <rPh sb="2" eb="3">
      <t>ヒズ</t>
    </rPh>
    <rPh sb="4" eb="5">
      <t>リツ</t>
    </rPh>
    <phoneticPr fontId="2"/>
  </si>
  <si>
    <t>THD*</t>
    <phoneticPr fontId="2"/>
  </si>
  <si>
    <t>出力 *2</t>
    <rPh sb="0" eb="2">
      <t>シュツリョク</t>
    </rPh>
    <phoneticPr fontId="2"/>
  </si>
  <si>
    <t>出力 *1</t>
    <rPh sb="0" eb="2">
      <t>シュツリョク</t>
    </rPh>
    <phoneticPr fontId="2"/>
  </si>
  <si>
    <t>Ip1</t>
    <phoneticPr fontId="2"/>
  </si>
  <si>
    <t>Ip2</t>
    <phoneticPr fontId="2"/>
  </si>
  <si>
    <t>動作点のEc</t>
    <rPh sb="0" eb="2">
      <t>ドウサ</t>
    </rPh>
    <rPh sb="2" eb="3">
      <t>テン</t>
    </rPh>
    <phoneticPr fontId="2"/>
  </si>
  <si>
    <t>任意のグリッド電圧値からプレート電流値を自動計算</t>
    <rPh sb="0" eb="2">
      <t>ニンイ</t>
    </rPh>
    <rPh sb="7" eb="9">
      <t>デンアツ</t>
    </rPh>
    <rPh sb="9" eb="10">
      <t>チ</t>
    </rPh>
    <rPh sb="16" eb="18">
      <t>デンリュウ</t>
    </rPh>
    <rPh sb="18" eb="19">
      <t>チ</t>
    </rPh>
    <rPh sb="20" eb="22">
      <t>ジドウ</t>
    </rPh>
    <rPh sb="22" eb="24">
      <t>ケイサン</t>
    </rPh>
    <phoneticPr fontId="2"/>
  </si>
  <si>
    <t>任意のプレート電流値からグリッド電圧値を自動計算</t>
    <rPh sb="0" eb="2">
      <t>ニンイ</t>
    </rPh>
    <rPh sb="16" eb="18">
      <t>デンアツ</t>
    </rPh>
    <rPh sb="18" eb="19">
      <t>チ</t>
    </rPh>
    <rPh sb="20" eb="22">
      <t>ジドウ</t>
    </rPh>
    <rPh sb="22" eb="24">
      <t>ケイサン</t>
    </rPh>
    <phoneticPr fontId="2"/>
  </si>
  <si>
    <t>動特性曲線の多項式の系数値</t>
    <rPh sb="0" eb="1">
      <t>ドウ</t>
    </rPh>
    <rPh sb="1" eb="3">
      <t>トクセイ</t>
    </rPh>
    <rPh sb="3" eb="5">
      <t>キョクセン</t>
    </rPh>
    <rPh sb="6" eb="9">
      <t>タコウシキ</t>
    </rPh>
    <rPh sb="10" eb="11">
      <t>ケイ</t>
    </rPh>
    <rPh sb="11" eb="12">
      <t>スウ</t>
    </rPh>
    <rPh sb="12" eb="13">
      <t>チ</t>
    </rPh>
    <phoneticPr fontId="2"/>
  </si>
  <si>
    <t>逆動特性曲線の多項式の系数値</t>
    <rPh sb="0" eb="1">
      <t>ギャク</t>
    </rPh>
    <rPh sb="1" eb="2">
      <t>ドウ</t>
    </rPh>
    <rPh sb="2" eb="4">
      <t>トクセイ</t>
    </rPh>
    <rPh sb="4" eb="6">
      <t>キョクセン</t>
    </rPh>
    <rPh sb="7" eb="10">
      <t>タコウシキ</t>
    </rPh>
    <rPh sb="11" eb="12">
      <t>ケイ</t>
    </rPh>
    <rPh sb="12" eb="14">
      <t>スウチ</t>
    </rPh>
    <phoneticPr fontId="2"/>
  </si>
  <si>
    <t>４　自動計算のためのデータ</t>
    <rPh sb="2" eb="4">
      <t>ジドウ</t>
    </rPh>
    <rPh sb="4" eb="6">
      <t>ケイサン</t>
    </rPh>
    <phoneticPr fontId="2"/>
  </si>
  <si>
    <t>出力＆歪み率(2次高調波）</t>
    <rPh sb="0" eb="2">
      <t>シュツリョク</t>
    </rPh>
    <rPh sb="3" eb="4">
      <t>ヒズ</t>
    </rPh>
    <rPh sb="5" eb="6">
      <t>リツ</t>
    </rPh>
    <rPh sb="8" eb="9">
      <t>ジ</t>
    </rPh>
    <rPh sb="9" eb="12">
      <t>コウチョウハ</t>
    </rPh>
    <phoneticPr fontId="2"/>
  </si>
  <si>
    <t>出力＆歪み率(2次、3次高調波）</t>
    <rPh sb="0" eb="2">
      <t>シュツリョク</t>
    </rPh>
    <rPh sb="3" eb="4">
      <t>ヒズ</t>
    </rPh>
    <rPh sb="5" eb="6">
      <t>リツ</t>
    </rPh>
    <rPh sb="8" eb="9">
      <t>ジ</t>
    </rPh>
    <rPh sb="11" eb="12">
      <t>ジ</t>
    </rPh>
    <rPh sb="12" eb="15">
      <t>コウチョウハ</t>
    </rPh>
    <phoneticPr fontId="2"/>
  </si>
  <si>
    <t>注：三極管の場合</t>
    <rPh sb="0" eb="1">
      <t>チュウ</t>
    </rPh>
    <rPh sb="2" eb="3">
      <t>３</t>
    </rPh>
    <rPh sb="3" eb="4">
      <t>キョク</t>
    </rPh>
    <rPh sb="4" eb="5">
      <t>カン</t>
    </rPh>
    <rPh sb="6" eb="8">
      <t>バアイ</t>
    </rPh>
    <phoneticPr fontId="2"/>
  </si>
  <si>
    <t>注：五極管の場合</t>
    <rPh sb="0" eb="1">
      <t>チュウ</t>
    </rPh>
    <rPh sb="2" eb="3">
      <t>５</t>
    </rPh>
    <rPh sb="3" eb="4">
      <t>キョク</t>
    </rPh>
    <rPh sb="4" eb="5">
      <t>カン</t>
    </rPh>
    <rPh sb="6" eb="8">
      <t>バアイ</t>
    </rPh>
    <phoneticPr fontId="2"/>
  </si>
  <si>
    <t>メモ</t>
    <phoneticPr fontId="2"/>
  </si>
  <si>
    <t>１．各グリッド電圧値でのプレート電流、電圧値を求める</t>
    <rPh sb="2" eb="3">
      <t>カク</t>
    </rPh>
    <rPh sb="7" eb="9">
      <t>デンアツ</t>
    </rPh>
    <rPh sb="9" eb="10">
      <t>チ</t>
    </rPh>
    <rPh sb="16" eb="18">
      <t>デンリュウ</t>
    </rPh>
    <rPh sb="19" eb="21">
      <t>デンアツ</t>
    </rPh>
    <rPh sb="21" eb="22">
      <t>チ</t>
    </rPh>
    <rPh sb="23" eb="24">
      <t>モト</t>
    </rPh>
    <phoneticPr fontId="2"/>
  </si>
  <si>
    <t>２．動特性曲線の近似式から、所望のプレート電流、グリッド電圧を計算</t>
    <rPh sb="2" eb="5">
      <t>ドウトクセイ</t>
    </rPh>
    <rPh sb="5" eb="7">
      <t>キョクセン</t>
    </rPh>
    <rPh sb="8" eb="10">
      <t>キンジ</t>
    </rPh>
    <rPh sb="10" eb="11">
      <t>シキ</t>
    </rPh>
    <rPh sb="14" eb="16">
      <t>ショモウ</t>
    </rPh>
    <rPh sb="31" eb="33">
      <t>ケイサン</t>
    </rPh>
    <phoneticPr fontId="2"/>
  </si>
  <si>
    <t>ロードライン上のグリッド電圧値⇔プレート電流値を計算</t>
    <rPh sb="6" eb="7">
      <t>ジョウ</t>
    </rPh>
    <rPh sb="12" eb="14">
      <t>デンアツ</t>
    </rPh>
    <rPh sb="14" eb="15">
      <t>チ</t>
    </rPh>
    <rPh sb="20" eb="22">
      <t>デンリュウ</t>
    </rPh>
    <rPh sb="22" eb="23">
      <t>チ</t>
    </rPh>
    <rPh sb="24" eb="26">
      <t>ケイサン</t>
    </rPh>
    <phoneticPr fontId="2"/>
  </si>
  <si>
    <t>P点</t>
    <rPh sb="1" eb="2">
      <t>テン</t>
    </rPh>
    <phoneticPr fontId="2"/>
  </si>
  <si>
    <t>Q点</t>
    <rPh sb="1" eb="2">
      <t>テン</t>
    </rPh>
    <phoneticPr fontId="2"/>
  </si>
  <si>
    <t>電流=0mA時のEc</t>
    <rPh sb="0" eb="2">
      <t>デンリュウ</t>
    </rPh>
    <rPh sb="6" eb="7">
      <t>ジ</t>
    </rPh>
    <phoneticPr fontId="2"/>
  </si>
  <si>
    <t>Ec=0.293*Eco時の電流</t>
    <rPh sb="12" eb="13">
      <t>ジ</t>
    </rPh>
    <rPh sb="14" eb="16">
      <t>デンリュウ</t>
    </rPh>
    <phoneticPr fontId="2"/>
  </si>
  <si>
    <t>Ec=1.707*Eco時の電流</t>
    <rPh sb="12" eb="13">
      <t>ジ</t>
    </rPh>
    <rPh sb="14" eb="16">
      <t>デンリュウ</t>
    </rPh>
    <phoneticPr fontId="2"/>
  </si>
  <si>
    <t>ブルーのセル：値を記入するセル
白色のセル：自動計算のセル
Ver 1　2013/9/30</t>
    <rPh sb="7" eb="8">
      <t>アタイ</t>
    </rPh>
    <rPh sb="9" eb="11">
      <t>キニュウ</t>
    </rPh>
    <rPh sb="16" eb="17">
      <t>シロ</t>
    </rPh>
    <rPh sb="17" eb="18">
      <t>イロ</t>
    </rPh>
    <rPh sb="22" eb="24">
      <t>ジドウ</t>
    </rPh>
    <rPh sb="24" eb="26">
      <t>ケイサン</t>
    </rPh>
    <phoneticPr fontId="2"/>
  </si>
</sst>
</file>

<file path=xl/styles.xml><?xml version="1.0" encoding="utf-8"?>
<styleSheet xmlns="http://schemas.openxmlformats.org/spreadsheetml/2006/main">
  <numFmts count="10">
    <numFmt numFmtId="176" formatCode="0.00_ "/>
    <numFmt numFmtId="177" formatCode="0.0_ "/>
    <numFmt numFmtId="178" formatCode="0_ "/>
    <numFmt numFmtId="179" formatCode="0.0%"/>
    <numFmt numFmtId="180" formatCode="0&quot;KΩ&quot;"/>
    <numFmt numFmtId="181" formatCode="0&quot;Ｖ&quot;"/>
    <numFmt numFmtId="182" formatCode="0.0000_ "/>
    <numFmt numFmtId="183" formatCode="0&quot;mA&quot;"/>
    <numFmt numFmtId="184" formatCode="0.00_);[Red]\(0.00\)"/>
    <numFmt numFmtId="185" formatCode="0.0000E+00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2" borderId="0" xfId="0" applyFill="1">
      <alignment vertical="center"/>
    </xf>
    <xf numFmtId="179" fontId="0" fillId="2" borderId="0" xfId="1" applyNumberFormat="1" applyFont="1" applyFill="1">
      <alignment vertical="center"/>
    </xf>
    <xf numFmtId="0" fontId="0" fillId="0" borderId="1" xfId="0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9" fontId="0" fillId="0" borderId="0" xfId="0" applyNumberFormat="1" applyFill="1">
      <alignment vertical="center"/>
    </xf>
    <xf numFmtId="0" fontId="3" fillId="0" borderId="0" xfId="0" applyFont="1">
      <alignment vertical="center"/>
    </xf>
    <xf numFmtId="182" fontId="0" fillId="0" borderId="1" xfId="0" applyNumberFormat="1" applyFill="1" applyBorder="1">
      <alignment vertical="center"/>
    </xf>
    <xf numFmtId="181" fontId="0" fillId="4" borderId="1" xfId="0" applyNumberFormat="1" applyFill="1" applyBorder="1">
      <alignment vertical="center"/>
    </xf>
    <xf numFmtId="180" fontId="0" fillId="4" borderId="1" xfId="0" applyNumberFormat="1" applyFill="1" applyBorder="1" applyAlignment="1">
      <alignment horizontal="right"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4" borderId="1" xfId="0" applyNumberFormat="1" applyFill="1" applyBorder="1">
      <alignment vertical="center"/>
    </xf>
    <xf numFmtId="177" fontId="0" fillId="4" borderId="1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>
      <alignment vertical="center"/>
    </xf>
    <xf numFmtId="14" fontId="0" fillId="0" borderId="0" xfId="0" applyNumberFormat="1" applyFill="1">
      <alignment vertical="center"/>
    </xf>
    <xf numFmtId="181" fontId="0" fillId="4" borderId="1" xfId="0" applyNumberFormat="1" applyFill="1" applyBorder="1" applyAlignment="1">
      <alignment horizontal="center" vertical="center"/>
    </xf>
    <xf numFmtId="183" fontId="0" fillId="4" borderId="1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84" fontId="0" fillId="0" borderId="1" xfId="0" applyNumberFormat="1" applyFill="1" applyBorder="1">
      <alignment vertical="center"/>
    </xf>
    <xf numFmtId="9" fontId="0" fillId="0" borderId="1" xfId="1" applyFont="1" applyFill="1" applyBorder="1">
      <alignment vertical="center"/>
    </xf>
    <xf numFmtId="0" fontId="0" fillId="4" borderId="1" xfId="0" applyFill="1" applyBorder="1">
      <alignment vertical="center"/>
    </xf>
    <xf numFmtId="179" fontId="0" fillId="0" borderId="1" xfId="1" applyNumberFormat="1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85" fontId="0" fillId="0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83" fontId="0" fillId="0" borderId="1" xfId="0" applyNumberFormat="1" applyFill="1" applyBorder="1">
      <alignment vertical="center"/>
    </xf>
    <xf numFmtId="181" fontId="0" fillId="0" borderId="1" xfId="0" applyNumberFormat="1" applyFill="1" applyBorder="1">
      <alignment vertical="center"/>
    </xf>
    <xf numFmtId="0" fontId="0" fillId="4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wrapText="1"/>
    </xf>
    <xf numFmtId="0" fontId="0" fillId="3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en-US" sz="1200">
                <a:latin typeface="Arial Unicode MS" pitchFamily="50" charset="-128"/>
                <a:ea typeface="Arial Unicode MS" pitchFamily="50" charset="-128"/>
                <a:cs typeface="Arial Unicode MS" pitchFamily="50" charset="-128"/>
              </a:rPr>
              <a:t>EL34</a:t>
            </a:r>
            <a:r>
              <a:rPr lang="en-US" altLang="en-US" sz="1200" baseline="0">
                <a:latin typeface="Arial Unicode MS" pitchFamily="50" charset="-128"/>
                <a:ea typeface="Arial Unicode MS" pitchFamily="50" charset="-128"/>
                <a:cs typeface="Arial Unicode MS" pitchFamily="50" charset="-128"/>
              </a:rPr>
              <a:t>  </a:t>
            </a:r>
            <a:r>
              <a:rPr lang="ja-JP" altLang="en-US" sz="1200" baseline="0">
                <a:latin typeface="Arial Unicode MS" pitchFamily="50" charset="-128"/>
                <a:ea typeface="Arial Unicode MS" pitchFamily="50" charset="-128"/>
                <a:cs typeface="Arial Unicode MS" pitchFamily="50" charset="-128"/>
              </a:rPr>
              <a:t>ロードライン  </a:t>
            </a:r>
            <a:r>
              <a:rPr lang="ja-JP" altLang="en-US" sz="1000" baseline="0">
                <a:latin typeface="Arial Unicode MS" pitchFamily="50" charset="-128"/>
                <a:ea typeface="Arial Unicode MS" pitchFamily="50" charset="-128"/>
                <a:cs typeface="Arial Unicode MS" pitchFamily="50" charset="-128"/>
              </a:rPr>
              <a:t>負荷</a:t>
            </a:r>
            <a:r>
              <a:rPr lang="en-US" altLang="ja-JP" sz="1000" baseline="0">
                <a:latin typeface="Arial Unicode MS" pitchFamily="50" charset="-128"/>
                <a:ea typeface="Arial Unicode MS" pitchFamily="50" charset="-128"/>
                <a:cs typeface="Arial Unicode MS" pitchFamily="50" charset="-128"/>
              </a:rPr>
              <a:t>2KΩ</a:t>
            </a:r>
            <a:endParaRPr lang="en-US" altLang="en-US" sz="1000">
              <a:latin typeface="Arial Unicode MS" pitchFamily="50" charset="-128"/>
              <a:ea typeface="Arial Unicode MS" pitchFamily="50" charset="-128"/>
              <a:cs typeface="Arial Unicode MS" pitchFamily="50" charset="-128"/>
            </a:endParaRPr>
          </a:p>
        </c:rich>
      </c:tx>
      <c:layout>
        <c:manualLayout>
          <c:xMode val="edge"/>
          <c:yMode val="edge"/>
          <c:x val="0.30012403940592186"/>
          <c:y val="1.78166156530137E-2"/>
        </c:manualLayout>
      </c:layout>
    </c:title>
    <c:plotArea>
      <c:layout>
        <c:manualLayout>
          <c:layoutTarget val="inner"/>
          <c:xMode val="edge"/>
          <c:yMode val="edge"/>
          <c:x val="0.11272405157935964"/>
          <c:y val="0.11978815704416768"/>
          <c:w val="0.84400856174435956"/>
          <c:h val="0.73036098974274943"/>
        </c:manualLayout>
      </c:layout>
      <c:scatterChart>
        <c:scatterStyle val="lineMarker"/>
        <c:ser>
          <c:idx val="0"/>
          <c:order val="0"/>
          <c:tx>
            <c:strRef>
              <c:f>線形5次!$H$3</c:f>
              <c:strCache>
                <c:ptCount val="1"/>
                <c:pt idx="0">
                  <c:v>2KΩ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線形5次!$C$11:$C$17</c:f>
              <c:numCache>
                <c:formatCode>0_ </c:formatCode>
                <c:ptCount val="7"/>
                <c:pt idx="0">
                  <c:v>45.5</c:v>
                </c:pt>
                <c:pt idx="1">
                  <c:v>100</c:v>
                </c:pt>
                <c:pt idx="2">
                  <c:v>203.5</c:v>
                </c:pt>
                <c:pt idx="3">
                  <c:v>310</c:v>
                </c:pt>
                <c:pt idx="4">
                  <c:v>388.5</c:v>
                </c:pt>
                <c:pt idx="5">
                  <c:v>428.42500000000001</c:v>
                </c:pt>
                <c:pt idx="6">
                  <c:v>428.42500000000001</c:v>
                </c:pt>
              </c:numCache>
            </c:numRef>
          </c:xVal>
          <c:yVal>
            <c:numRef>
              <c:f>線形5次!$D$11:$D$17</c:f>
              <c:numCache>
                <c:formatCode>0.0_ </c:formatCode>
                <c:ptCount val="7"/>
                <c:pt idx="0">
                  <c:v>202.25</c:v>
                </c:pt>
                <c:pt idx="1">
                  <c:v>175</c:v>
                </c:pt>
                <c:pt idx="2">
                  <c:v>123.25</c:v>
                </c:pt>
                <c:pt idx="3">
                  <c:v>70</c:v>
                </c:pt>
                <c:pt idx="4">
                  <c:v>30.75</c:v>
                </c:pt>
                <c:pt idx="5">
                  <c:v>10.787499999999994</c:v>
                </c:pt>
                <c:pt idx="6">
                  <c:v>10.787499999999994</c:v>
                </c:pt>
              </c:numCache>
            </c:numRef>
          </c:yVal>
        </c:ser>
        <c:ser>
          <c:idx val="1"/>
          <c:order val="1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線形5次!$K$4:$K$5</c:f>
              <c:numCache>
                <c:formatCode>0"Ｖ"</c:formatCode>
                <c:ptCount val="2"/>
                <c:pt idx="0">
                  <c:v>0</c:v>
                </c:pt>
                <c:pt idx="1">
                  <c:v>450</c:v>
                </c:pt>
              </c:numCache>
            </c:numRef>
          </c:xVal>
          <c:yVal>
            <c:numRef>
              <c:f>線形5次!$L$4:$L$5</c:f>
              <c:numCache>
                <c:formatCode>0"mA"</c:formatCode>
                <c:ptCount val="2"/>
                <c:pt idx="0">
                  <c:v>225</c:v>
                </c:pt>
                <c:pt idx="1">
                  <c:v>0</c:v>
                </c:pt>
              </c:numCache>
            </c:numRef>
          </c:yVal>
        </c:ser>
        <c:axId val="77226368"/>
        <c:axId val="84901888"/>
      </c:scatterChart>
      <c:valAx>
        <c:axId val="77226368"/>
        <c:scaling>
          <c:orientation val="minMax"/>
          <c:max val="5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900"/>
                  <a:t>プレート電圧　　</a:t>
                </a:r>
                <a:r>
                  <a:rPr lang="en-US" altLang="ja-JP" sz="900"/>
                  <a:t>V</a:t>
                </a:r>
                <a:endParaRPr lang="ja-JP" altLang="en-US" sz="900"/>
              </a:p>
            </c:rich>
          </c:tx>
          <c:layout>
            <c:manualLayout>
              <c:xMode val="edge"/>
              <c:yMode val="edge"/>
              <c:x val="0.46270786234795408"/>
              <c:y val="0.93462495229639453"/>
            </c:manualLayout>
          </c:layout>
        </c:title>
        <c:numFmt formatCode="0_ " sourceLinked="1"/>
        <c:tickLblPos val="nextTo"/>
        <c:crossAx val="84901888"/>
        <c:crosses val="autoZero"/>
        <c:crossBetween val="midCat"/>
        <c:majorUnit val="50"/>
        <c:minorUnit val="50"/>
      </c:valAx>
      <c:valAx>
        <c:axId val="84901888"/>
        <c:scaling>
          <c:orientation val="minMax"/>
          <c:max val="3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 sz="1000">
                    <a:latin typeface="+mn-ea"/>
                    <a:ea typeface="+mn-ea"/>
                  </a:rPr>
                  <a:t>プレート電流　　</a:t>
                </a:r>
                <a:r>
                  <a:rPr lang="en-US" altLang="ja-JP" sz="1000">
                    <a:latin typeface="+mn-ea"/>
                    <a:ea typeface="+mn-ea"/>
                  </a:rPr>
                  <a:t>mA</a:t>
                </a:r>
                <a:endParaRPr lang="ja-JP" altLang="en-US" sz="1000">
                  <a:latin typeface="+mn-ea"/>
                  <a:ea typeface="+mn-ea"/>
                </a:endParaRPr>
              </a:p>
            </c:rich>
          </c:tx>
          <c:layout>
            <c:manualLayout>
              <c:xMode val="edge"/>
              <c:yMode val="edge"/>
              <c:x val="1.9287808322205408E-2"/>
              <c:y val="0.39631621948519502"/>
            </c:manualLayout>
          </c:layout>
        </c:title>
        <c:numFmt formatCode="General" sourceLinked="0"/>
        <c:tickLblPos val="nextTo"/>
        <c:crossAx val="77226368"/>
        <c:crosses val="autoZero"/>
        <c:crossBetween val="midCat"/>
        <c:majorUnit val="50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span"/>
  </c:chart>
  <c:spPr>
    <a:ln>
      <a:solidFill>
        <a:srgbClr val="4F81BD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動特性曲線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417335514220144"/>
          <c:y val="0.13936351706036745"/>
          <c:w val="0.77337001549505313"/>
          <c:h val="0.6981248177311189"/>
        </c:manualLayout>
      </c:layout>
      <c:scatterChart>
        <c:scatterStyle val="lineMarker"/>
        <c:ser>
          <c:idx val="0"/>
          <c:order val="0"/>
          <c:tx>
            <c:strRef>
              <c:f>線形5次!$B$49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spPr>
              <a:ln w="127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rendlineType val="poly"/>
            <c:order val="5"/>
            <c:forward val="5"/>
          </c:trendline>
          <c:xVal>
            <c:numRef>
              <c:f>線形5次!$B$11:$B$17</c:f>
              <c:numCache>
                <c:formatCode>0.0_ </c:formatCode>
                <c:ptCount val="7"/>
                <c:pt idx="0">
                  <c:v>0</c:v>
                </c:pt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-25</c:v>
                </c:pt>
              </c:numCache>
            </c:numRef>
          </c:xVal>
          <c:yVal>
            <c:numRef>
              <c:f>線形5次!$D$11:$D$17</c:f>
              <c:numCache>
                <c:formatCode>0.0_ </c:formatCode>
                <c:ptCount val="7"/>
                <c:pt idx="0">
                  <c:v>202.25</c:v>
                </c:pt>
                <c:pt idx="1">
                  <c:v>175</c:v>
                </c:pt>
                <c:pt idx="2">
                  <c:v>123.25</c:v>
                </c:pt>
                <c:pt idx="3">
                  <c:v>70</c:v>
                </c:pt>
                <c:pt idx="4">
                  <c:v>30.75</c:v>
                </c:pt>
                <c:pt idx="5">
                  <c:v>10.787499999999994</c:v>
                </c:pt>
                <c:pt idx="6">
                  <c:v>10.787499999999994</c:v>
                </c:pt>
              </c:numCache>
            </c:numRef>
          </c:yVal>
        </c:ser>
        <c:axId val="84910464"/>
        <c:axId val="84912384"/>
      </c:scatterChart>
      <c:valAx>
        <c:axId val="84910464"/>
        <c:scaling>
          <c:orientation val="minMax"/>
          <c:max val="0"/>
          <c:min val="-3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 sz="1100"/>
                  <a:t>Ec   V</a:t>
                </a:r>
              </a:p>
            </c:rich>
          </c:tx>
          <c:layout>
            <c:manualLayout>
              <c:xMode val="edge"/>
              <c:yMode val="edge"/>
              <c:x val="0.44509718893833816"/>
              <c:y val="0.92034703995333922"/>
            </c:manualLayout>
          </c:layout>
        </c:title>
        <c:numFmt formatCode="General" sourceLinked="0"/>
        <c:majorTickMark val="none"/>
        <c:tickLblPos val="nextTo"/>
        <c:crossAx val="84912384"/>
        <c:crossesAt val="0"/>
        <c:crossBetween val="midCat"/>
        <c:majorUnit val="5"/>
      </c:valAx>
      <c:valAx>
        <c:axId val="84912384"/>
        <c:scaling>
          <c:orientation val="minMax"/>
          <c:max val="220"/>
          <c:min val="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Ip </a:t>
                </a:r>
                <a:r>
                  <a:rPr lang="ja-JP" altLang="en-US" sz="1100" baseline="0"/>
                  <a:t> </a:t>
                </a:r>
                <a:r>
                  <a:rPr lang="en-US" altLang="en-US" sz="1100"/>
                  <a:t>  mA</a:t>
                </a:r>
              </a:p>
            </c:rich>
          </c:tx>
          <c:layout/>
        </c:title>
        <c:numFmt formatCode="General" sourceLinked="0"/>
        <c:majorTickMark val="none"/>
        <c:tickLblPos val="low"/>
        <c:crossAx val="84910464"/>
        <c:crosses val="autoZero"/>
        <c:crossBetween val="midCat"/>
        <c:majorUnit val="50"/>
        <c:minorUnit val="50"/>
      </c:valAx>
      <c:spPr>
        <a:solidFill>
          <a:srgbClr val="FFFFCC">
            <a:alpha val="50000"/>
          </a:srgbClr>
        </a:solidFill>
        <a:ln>
          <a:solidFill>
            <a:schemeClr val="tx1"/>
          </a:solidFill>
        </a:ln>
      </c:spPr>
    </c:plotArea>
    <c:plotVisOnly val="1"/>
    <c:dispBlanksAs val="span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6</xdr:row>
      <xdr:rowOff>0</xdr:rowOff>
    </xdr:from>
    <xdr:to>
      <xdr:col>13</xdr:col>
      <xdr:colOff>19050</xdr:colOff>
      <xdr:row>20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48</xdr:row>
      <xdr:rowOff>28575</xdr:rowOff>
    </xdr:from>
    <xdr:to>
      <xdr:col>12</xdr:col>
      <xdr:colOff>571500</xdr:colOff>
      <xdr:row>59</xdr:row>
      <xdr:rowOff>28575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18</xdr:row>
      <xdr:rowOff>0</xdr:rowOff>
    </xdr:from>
    <xdr:to>
      <xdr:col>4</xdr:col>
      <xdr:colOff>457200</xdr:colOff>
      <xdr:row>20</xdr:row>
      <xdr:rowOff>161925</xdr:rowOff>
    </xdr:to>
    <xdr:sp macro="" textlink="">
      <xdr:nvSpPr>
        <xdr:cNvPr id="6" name="正方形/長方形 5"/>
        <xdr:cNvSpPr/>
      </xdr:nvSpPr>
      <xdr:spPr>
        <a:xfrm>
          <a:off x="333375" y="4467225"/>
          <a:ext cx="2962275" cy="600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動作データが少なければ、最小</a:t>
          </a:r>
          <a:r>
            <a:rPr kumimoji="1" lang="en-US" altLang="ja-JP" sz="1100"/>
            <a:t>EC</a:t>
          </a:r>
          <a:r>
            <a:rPr kumimoji="1" lang="ja-JP" altLang="en-US" sz="1100"/>
            <a:t>データをお尻にコピーしておけば</a:t>
          </a:r>
          <a:r>
            <a:rPr kumimoji="1" lang="en-US" altLang="ja-JP" sz="1100"/>
            <a:t>OK</a:t>
          </a:r>
        </a:p>
      </xdr:txBody>
    </xdr:sp>
    <xdr:clientData/>
  </xdr:twoCellAnchor>
  <xdr:twoCellAnchor>
    <xdr:from>
      <xdr:col>1</xdr:col>
      <xdr:colOff>19050</xdr:colOff>
      <xdr:row>31</xdr:row>
      <xdr:rowOff>76200</xdr:rowOff>
    </xdr:from>
    <xdr:to>
      <xdr:col>4</xdr:col>
      <xdr:colOff>628650</xdr:colOff>
      <xdr:row>33</xdr:row>
      <xdr:rowOff>47625</xdr:rowOff>
    </xdr:to>
    <xdr:sp macro="" textlink="">
      <xdr:nvSpPr>
        <xdr:cNvPr id="7" name="フローチャート: 処理 6"/>
        <xdr:cNvSpPr/>
      </xdr:nvSpPr>
      <xdr:spPr>
        <a:xfrm>
          <a:off x="200025" y="7239000"/>
          <a:ext cx="3181350" cy="40957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/>
            <a:t>Ec</a:t>
          </a:r>
          <a:r>
            <a:rPr kumimoji="1" lang="ja-JP" altLang="en-US" sz="1100"/>
            <a:t>に値を入れると対応する</a:t>
          </a:r>
          <a:r>
            <a:rPr kumimoji="1" lang="en-US" altLang="ja-JP" sz="1100"/>
            <a:t>Ip</a:t>
          </a:r>
          <a:r>
            <a:rPr kumimoji="1" lang="ja-JP" altLang="en-US" sz="1100"/>
            <a:t>を自動計算する</a:t>
          </a:r>
        </a:p>
      </xdr:txBody>
    </xdr:sp>
    <xdr:clientData/>
  </xdr:twoCellAnchor>
  <xdr:twoCellAnchor>
    <xdr:from>
      <xdr:col>6</xdr:col>
      <xdr:colOff>57150</xdr:colOff>
      <xdr:row>31</xdr:row>
      <xdr:rowOff>66675</xdr:rowOff>
    </xdr:from>
    <xdr:to>
      <xdr:col>9</xdr:col>
      <xdr:colOff>666750</xdr:colOff>
      <xdr:row>33</xdr:row>
      <xdr:rowOff>38100</xdr:rowOff>
    </xdr:to>
    <xdr:sp macro="" textlink="">
      <xdr:nvSpPr>
        <xdr:cNvPr id="8" name="フローチャート: 処理 7"/>
        <xdr:cNvSpPr/>
      </xdr:nvSpPr>
      <xdr:spPr>
        <a:xfrm>
          <a:off x="4524375" y="7229475"/>
          <a:ext cx="3181350" cy="40957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/>
            <a:t>Ip</a:t>
          </a:r>
          <a:r>
            <a:rPr kumimoji="1" lang="ja-JP" altLang="en-US" sz="1100"/>
            <a:t>に値を入れると対応する</a:t>
          </a:r>
          <a:r>
            <a:rPr kumimoji="1" lang="en-US" altLang="ja-JP" sz="1100"/>
            <a:t>Ec</a:t>
          </a:r>
          <a:r>
            <a:rPr kumimoji="1" lang="ja-JP" altLang="en-US" sz="1100"/>
            <a:t>を自動計算する</a:t>
          </a:r>
        </a:p>
      </xdr:txBody>
    </xdr:sp>
    <xdr:clientData/>
  </xdr:twoCellAnchor>
  <xdr:twoCellAnchor>
    <xdr:from>
      <xdr:col>7</xdr:col>
      <xdr:colOff>142875</xdr:colOff>
      <xdr:row>47</xdr:row>
      <xdr:rowOff>95250</xdr:rowOff>
    </xdr:from>
    <xdr:to>
      <xdr:col>8</xdr:col>
      <xdr:colOff>723900</xdr:colOff>
      <xdr:row>49</xdr:row>
      <xdr:rowOff>38100</xdr:rowOff>
    </xdr:to>
    <xdr:sp macro="" textlink="">
      <xdr:nvSpPr>
        <xdr:cNvPr id="9" name="正方形/長方形 8"/>
        <xdr:cNvSpPr/>
      </xdr:nvSpPr>
      <xdr:spPr>
        <a:xfrm>
          <a:off x="5467350" y="10763250"/>
          <a:ext cx="1438275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参考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17"/>
  <sheetViews>
    <sheetView tabSelected="1" workbookViewId="0">
      <selection activeCell="P3" sqref="P3"/>
    </sheetView>
  </sheetViews>
  <sheetFormatPr defaultRowHeight="13.5"/>
  <cols>
    <col min="1" max="1" width="2.375" customWidth="1"/>
    <col min="2" max="4" width="11.25" customWidth="1"/>
    <col min="5" max="13" width="11.25" style="7" customWidth="1"/>
    <col min="14" max="15" width="9" style="7"/>
  </cols>
  <sheetData>
    <row r="1" spans="2:16" ht="58.5" customHeight="1">
      <c r="B1" s="46" t="s">
        <v>59</v>
      </c>
      <c r="C1" s="46"/>
      <c r="D1" s="46"/>
      <c r="E1" s="46"/>
      <c r="F1" s="46"/>
      <c r="G1" s="46"/>
      <c r="H1" s="46"/>
      <c r="I1" s="46"/>
      <c r="J1" s="46"/>
      <c r="K1" s="47" t="s">
        <v>65</v>
      </c>
      <c r="L1" s="47"/>
      <c r="M1" s="47"/>
    </row>
    <row r="2" spans="2:16" ht="15" customHeight="1">
      <c r="L2" s="22"/>
    </row>
    <row r="3" spans="2:16" ht="17.25" customHeight="1">
      <c r="B3" s="27" t="s">
        <v>22</v>
      </c>
      <c r="C3" s="28" t="s">
        <v>38</v>
      </c>
      <c r="D3" s="41"/>
      <c r="E3"/>
      <c r="F3" s="49" t="s">
        <v>24</v>
      </c>
      <c r="G3" s="50"/>
      <c r="H3" s="13">
        <v>2</v>
      </c>
      <c r="J3" s="5"/>
      <c r="K3" s="20" t="s">
        <v>20</v>
      </c>
      <c r="L3" s="20" t="s">
        <v>21</v>
      </c>
      <c r="P3" s="3"/>
    </row>
    <row r="4" spans="2:16" ht="17.25" customHeight="1">
      <c r="E4"/>
      <c r="F4" s="49" t="s">
        <v>26</v>
      </c>
      <c r="G4" s="50"/>
      <c r="H4" s="12">
        <v>250</v>
      </c>
      <c r="J4" s="40" t="s">
        <v>60</v>
      </c>
      <c r="K4" s="12">
        <v>0</v>
      </c>
      <c r="L4" s="42">
        <f>H5+H4/H3</f>
        <v>225</v>
      </c>
      <c r="P4" s="3"/>
    </row>
    <row r="5" spans="2:16" ht="17.25" customHeight="1">
      <c r="B5" s="48" t="s">
        <v>23</v>
      </c>
      <c r="C5" s="48"/>
      <c r="D5" s="23">
        <v>250</v>
      </c>
      <c r="F5" s="49" t="s">
        <v>27</v>
      </c>
      <c r="G5" s="50"/>
      <c r="H5" s="24">
        <v>100</v>
      </c>
      <c r="J5" s="40" t="s">
        <v>61</v>
      </c>
      <c r="K5" s="43">
        <f>H4+H3*H5</f>
        <v>450</v>
      </c>
      <c r="L5" s="24">
        <v>0</v>
      </c>
      <c r="P5" s="3"/>
    </row>
    <row r="6" spans="2:16" ht="17.25" customHeight="1">
      <c r="O6" s="4"/>
    </row>
    <row r="7" spans="2:16" ht="17.25" customHeight="1">
      <c r="B7" s="10" t="s">
        <v>57</v>
      </c>
      <c r="G7" s="8"/>
      <c r="P7" s="3"/>
    </row>
    <row r="8" spans="2:16" ht="17.25" customHeight="1">
      <c r="B8" s="14" t="s">
        <v>19</v>
      </c>
      <c r="C8" s="14" t="s">
        <v>20</v>
      </c>
      <c r="D8" s="14" t="s">
        <v>21</v>
      </c>
      <c r="E8" s="45" t="s">
        <v>25</v>
      </c>
      <c r="F8" s="45"/>
      <c r="G8" s="8"/>
      <c r="P8" s="3"/>
    </row>
    <row r="9" spans="2:16" ht="17.25" customHeight="1">
      <c r="B9" s="15" t="s">
        <v>2</v>
      </c>
      <c r="C9" s="15" t="s">
        <v>0</v>
      </c>
      <c r="D9" s="15" t="s">
        <v>1</v>
      </c>
      <c r="E9" s="15" t="s">
        <v>1</v>
      </c>
      <c r="F9" s="15" t="s">
        <v>2</v>
      </c>
      <c r="P9" s="3"/>
    </row>
    <row r="10" spans="2:16" ht="17.25" customHeight="1">
      <c r="B10" s="16" t="s">
        <v>17</v>
      </c>
      <c r="C10" s="16" t="s">
        <v>17</v>
      </c>
      <c r="D10" s="16" t="s">
        <v>18</v>
      </c>
      <c r="E10" s="16" t="s">
        <v>6</v>
      </c>
      <c r="F10" s="16" t="s">
        <v>5</v>
      </c>
      <c r="P10" s="3"/>
    </row>
    <row r="11" spans="2:16" ht="17.25" customHeight="1">
      <c r="B11" s="18">
        <v>0</v>
      </c>
      <c r="C11" s="17">
        <v>45.5</v>
      </c>
      <c r="D11" s="6">
        <f t="shared" ref="D11:D17" si="0">$H$5-(C11-$H$4)/$H$3</f>
        <v>202.25</v>
      </c>
      <c r="E11" s="1">
        <f t="shared" ref="E11:E17" si="1">$C$52*POWER(B11,5)+$C$53*POWER(B11,4)+$C$54*POWER(B11,3)+$C$55*POWER(B11,2)+$C$56*POWER(B11,1)+$C$57</f>
        <v>202.25000000000017</v>
      </c>
      <c r="F11" s="1">
        <f t="shared" ref="F11:F17" si="2">$F$52*POWER(D11,5)+$F$53*POWER(D11,4)+$F$54*POWER(D11,3)+$F$55*POWER(D11,2)+$F$56*POWER(D11,1)+$F$57</f>
        <v>7.815970093361102E-14</v>
      </c>
      <c r="P11" s="3"/>
    </row>
    <row r="12" spans="2:16" ht="17.25" customHeight="1">
      <c r="B12" s="18">
        <v>-5</v>
      </c>
      <c r="C12" s="17">
        <v>100</v>
      </c>
      <c r="D12" s="6">
        <f t="shared" si="0"/>
        <v>175</v>
      </c>
      <c r="E12" s="1">
        <f t="shared" si="1"/>
        <v>175.00000000000003</v>
      </c>
      <c r="F12" s="1">
        <f t="shared" si="2"/>
        <v>-5.0000000000000497</v>
      </c>
      <c r="P12" s="3"/>
    </row>
    <row r="13" spans="2:16" ht="17.25" customHeight="1">
      <c r="B13" s="18">
        <v>-10</v>
      </c>
      <c r="C13" s="17">
        <v>203.5</v>
      </c>
      <c r="D13" s="6">
        <f t="shared" si="0"/>
        <v>123.25</v>
      </c>
      <c r="E13" s="1">
        <f t="shared" si="1"/>
        <v>123.25000000000001</v>
      </c>
      <c r="F13" s="1">
        <f t="shared" si="2"/>
        <v>-10.000000000000043</v>
      </c>
      <c r="P13" s="3"/>
    </row>
    <row r="14" spans="2:16" ht="17.25" customHeight="1">
      <c r="B14" s="18">
        <v>-15</v>
      </c>
      <c r="C14" s="17">
        <v>310</v>
      </c>
      <c r="D14" s="6">
        <f t="shared" si="0"/>
        <v>70</v>
      </c>
      <c r="E14" s="1">
        <f t="shared" si="1"/>
        <v>70.000000000000057</v>
      </c>
      <c r="F14" s="1">
        <f t="shared" si="2"/>
        <v>-15.000000000000028</v>
      </c>
      <c r="P14" s="3"/>
    </row>
    <row r="15" spans="2:16" ht="17.25" customHeight="1">
      <c r="B15" s="18">
        <v>-20</v>
      </c>
      <c r="C15" s="17">
        <v>388.5</v>
      </c>
      <c r="D15" s="6">
        <f t="shared" si="0"/>
        <v>30.75</v>
      </c>
      <c r="E15" s="1">
        <f t="shared" si="1"/>
        <v>30.750000000000085</v>
      </c>
      <c r="F15" s="1">
        <f t="shared" si="2"/>
        <v>-20.000000000000014</v>
      </c>
      <c r="P15" s="3"/>
    </row>
    <row r="16" spans="2:16" ht="17.25" customHeight="1">
      <c r="B16" s="18">
        <v>-25</v>
      </c>
      <c r="C16" s="17">
        <v>428.42500000000001</v>
      </c>
      <c r="D16" s="6">
        <f t="shared" si="0"/>
        <v>10.787499999999994</v>
      </c>
      <c r="E16" s="1">
        <f t="shared" si="1"/>
        <v>10.787500000000108</v>
      </c>
      <c r="F16" s="1">
        <f t="shared" si="2"/>
        <v>-25.000000000000021</v>
      </c>
      <c r="P16" s="3"/>
    </row>
    <row r="17" spans="2:16" ht="17.25" customHeight="1">
      <c r="B17" s="18">
        <v>-25</v>
      </c>
      <c r="C17" s="17">
        <v>428.42500000000001</v>
      </c>
      <c r="D17" s="6">
        <f t="shared" si="0"/>
        <v>10.787499999999994</v>
      </c>
      <c r="E17" s="1">
        <f t="shared" si="1"/>
        <v>10.787500000000108</v>
      </c>
      <c r="F17" s="1">
        <f t="shared" si="2"/>
        <v>-25.000000000000021</v>
      </c>
      <c r="P17" s="3"/>
    </row>
    <row r="18" spans="2:16" ht="17.25" customHeight="1">
      <c r="P18" s="3"/>
    </row>
    <row r="19" spans="2:16" ht="17.25" customHeight="1">
      <c r="P19" s="3"/>
    </row>
    <row r="20" spans="2:16" ht="17.25" customHeight="1">
      <c r="P20" s="3"/>
    </row>
    <row r="21" spans="2:16" ht="17.25" customHeight="1"/>
    <row r="22" spans="2:16" ht="17.25" customHeight="1"/>
    <row r="23" spans="2:16" ht="17.25" customHeight="1">
      <c r="B23" s="10" t="s">
        <v>58</v>
      </c>
    </row>
    <row r="24" spans="2:16" ht="7.5" customHeight="1">
      <c r="F24"/>
      <c r="G24"/>
      <c r="H24"/>
    </row>
    <row r="25" spans="2:16" ht="17.25" customHeight="1">
      <c r="B25" s="21" t="s">
        <v>47</v>
      </c>
      <c r="G25" s="21" t="s">
        <v>48</v>
      </c>
    </row>
    <row r="26" spans="2:16" ht="17.25" customHeight="1">
      <c r="B26" s="16" t="s">
        <v>4</v>
      </c>
      <c r="C26" s="16" t="s">
        <v>3</v>
      </c>
      <c r="D26" s="45" t="s">
        <v>56</v>
      </c>
      <c r="E26" s="45"/>
      <c r="G26" s="16" t="s">
        <v>3</v>
      </c>
      <c r="H26" s="16" t="s">
        <v>4</v>
      </c>
      <c r="I26" s="45"/>
      <c r="J26" s="45"/>
    </row>
    <row r="27" spans="2:16" ht="17.25" customHeight="1">
      <c r="B27" s="16" t="s">
        <v>5</v>
      </c>
      <c r="C27" s="16" t="s">
        <v>6</v>
      </c>
      <c r="D27" s="45"/>
      <c r="E27" s="45"/>
      <c r="G27" s="16" t="s">
        <v>6</v>
      </c>
      <c r="H27" s="16" t="s">
        <v>5</v>
      </c>
      <c r="I27" s="45"/>
      <c r="J27" s="45"/>
    </row>
    <row r="28" spans="2:16" ht="17.25" customHeight="1">
      <c r="B28" s="18">
        <f>H28*2</f>
        <v>-24.310349738084355</v>
      </c>
      <c r="C28" s="2">
        <f>$C$52*POWER(B28,5)+$C$53*POWER(B28,4)+$C$54*POWER(B28,3)+$C$55*POWER(B28,2)+$C$56*POWER(B28,1)+$C$57</f>
        <v>12.524086844185121</v>
      </c>
      <c r="D28" s="44" t="s">
        <v>35</v>
      </c>
      <c r="E28" s="44"/>
      <c r="G28" s="18">
        <v>100</v>
      </c>
      <c r="H28" s="2">
        <f>$F$52*POWER(G28,5)+$F$53*POWER(G28,4)+$F$54*POWER(G28,3)+$F$55*POWER(G28,2)+$F$56*POWER(G28,1)+$F$57</f>
        <v>-12.155174869042177</v>
      </c>
      <c r="I28" s="44" t="s">
        <v>46</v>
      </c>
      <c r="J28" s="44"/>
    </row>
    <row r="29" spans="2:16" ht="17.25" customHeight="1">
      <c r="B29" s="18">
        <f>0.293*H28</f>
        <v>-3.5614662366293577</v>
      </c>
      <c r="C29" s="2">
        <f>$C$52*POWER(B29,5)+$C$53*POWER(B29,4)+$C$54*POWER(B29,3)+$C$55*POWER(B29,2)+$C$56*POWER(B29,1)+$C$57</f>
        <v>186.50579939567533</v>
      </c>
      <c r="D29" s="44" t="s">
        <v>63</v>
      </c>
      <c r="E29" s="44"/>
      <c r="G29" s="18">
        <v>0</v>
      </c>
      <c r="H29" s="2">
        <f>$F$52*POWER(G29,5)+$F$53*POWER(G29,4)+$F$54*POWER(G29,3)+$F$55*POWER(G29,2)+$F$56*POWER(G29,1)+$F$57</f>
        <v>-29.248099461005175</v>
      </c>
      <c r="I29" s="44" t="s">
        <v>62</v>
      </c>
      <c r="J29" s="44"/>
    </row>
    <row r="30" spans="2:16" ht="17.25" customHeight="1">
      <c r="B30" s="18">
        <f>1.707*H28</f>
        <v>-20.748883501454998</v>
      </c>
      <c r="C30" s="2">
        <f>$C$52*POWER(B30,5)+$C$53*POWER(B30,4)+$C$54*POWER(B30,3)+$C$55*POWER(B30,2)+$C$56*POWER(B30,1)+$C$57</f>
        <v>26.559331520404641</v>
      </c>
      <c r="D30" s="44" t="s">
        <v>64</v>
      </c>
      <c r="E30" s="44"/>
      <c r="G30" s="18"/>
      <c r="H30" s="2">
        <f>$F$52*POWER(G30,5)+$F$53*POWER(G30,4)+$F$54*POWER(G30,3)+$F$55*POWER(G30,2)+$F$56*POWER(G30,1)+$F$57</f>
        <v>-29.248099461005175</v>
      </c>
      <c r="I30" s="44"/>
      <c r="J30" s="44"/>
    </row>
    <row r="31" spans="2:16" ht="17.25" customHeight="1">
      <c r="B31" s="18"/>
      <c r="C31" s="2">
        <f>$C$52*POWER(B31,5)+$C$53*POWER(B31,4)+$C$54*POWER(B31,3)+$C$55*POWER(B31,2)+$C$56*POWER(B31,1)+$C$57</f>
        <v>202.25000000000017</v>
      </c>
      <c r="D31" s="44"/>
      <c r="E31" s="44"/>
      <c r="G31" s="18"/>
      <c r="H31" s="2">
        <f>$F$52*POWER(G31,5)+$F$53*POWER(G31,4)+$F$54*POWER(G31,3)+$F$55*POWER(G31,2)+$F$56*POWER(G31,1)+$F$57</f>
        <v>-29.248099461005175</v>
      </c>
      <c r="I31" s="44"/>
      <c r="J31" s="44"/>
    </row>
    <row r="32" spans="2:16" ht="17.25" customHeight="1">
      <c r="B32" s="18"/>
      <c r="C32" s="2">
        <f>$C$52*POWER(B32,5)+$C$53*POWER(B32,4)+$C$54*POWER(B32,3)+$C$55*POWER(B32,2)+$C$56*POWER(B32,1)+$C$57</f>
        <v>202.25000000000017</v>
      </c>
      <c r="D32" s="44"/>
      <c r="E32" s="44"/>
      <c r="G32" s="18"/>
      <c r="H32" s="2">
        <f>$F$52*POWER(G32,5)+$F$53*POWER(G32,4)+$F$54*POWER(G32,3)+$F$55*POWER(G32,2)+$F$56*POWER(G32,1)+$F$57</f>
        <v>-29.248099461005175</v>
      </c>
      <c r="I32" s="44"/>
      <c r="J32" s="44"/>
    </row>
    <row r="33" spans="2:12" ht="17.25" customHeight="1">
      <c r="B33" s="7"/>
      <c r="C33" s="7"/>
      <c r="D33" s="7"/>
    </row>
    <row r="34" spans="2:12" s="7" customFormat="1" ht="17.25" customHeight="1">
      <c r="C34" s="25"/>
      <c r="D34" s="26"/>
      <c r="G34" s="25"/>
      <c r="H34" s="26"/>
    </row>
    <row r="35" spans="2:12" s="7" customFormat="1" ht="17.25" customHeight="1">
      <c r="B35" s="10" t="s">
        <v>29</v>
      </c>
      <c r="C35" s="25"/>
      <c r="D35" s="26"/>
      <c r="G35" s="25"/>
      <c r="H35" s="26"/>
    </row>
    <row r="36" spans="2:12" s="7" customFormat="1" ht="17.25" customHeight="1">
      <c r="C36" s="25"/>
      <c r="D36" s="26"/>
      <c r="G36" s="25"/>
      <c r="H36" s="26"/>
    </row>
    <row r="37" spans="2:12" s="7" customFormat="1" ht="17.25" customHeight="1">
      <c r="B37" s="29" t="s">
        <v>52</v>
      </c>
      <c r="C37" s="25"/>
      <c r="E37" s="26" t="s">
        <v>54</v>
      </c>
      <c r="F37" s="29"/>
      <c r="G37" s="25"/>
      <c r="H37" s="26"/>
    </row>
    <row r="38" spans="2:12" s="35" customFormat="1" ht="17.25" customHeight="1">
      <c r="B38" s="34" t="s">
        <v>30</v>
      </c>
      <c r="C38" s="34" t="s">
        <v>36</v>
      </c>
      <c r="D38" s="34" t="s">
        <v>35</v>
      </c>
      <c r="E38" s="34" t="s">
        <v>28</v>
      </c>
      <c r="F38" s="36" t="s">
        <v>32</v>
      </c>
      <c r="G38" s="37" t="s">
        <v>39</v>
      </c>
      <c r="H38" s="38"/>
    </row>
    <row r="39" spans="2:12" s="35" customFormat="1" ht="17.25" customHeight="1">
      <c r="B39" s="34" t="s">
        <v>31</v>
      </c>
      <c r="C39" s="34" t="s">
        <v>37</v>
      </c>
      <c r="D39" s="34" t="s">
        <v>37</v>
      </c>
      <c r="E39" s="34" t="s">
        <v>37</v>
      </c>
      <c r="F39" s="36" t="s">
        <v>33</v>
      </c>
      <c r="G39" s="37" t="s">
        <v>34</v>
      </c>
      <c r="H39" s="38"/>
    </row>
    <row r="40" spans="2:12" s="7" customFormat="1" ht="17.25" customHeight="1">
      <c r="B40" s="32">
        <v>12.16</v>
      </c>
      <c r="C40" s="32">
        <v>100</v>
      </c>
      <c r="D40" s="19">
        <v>12.52</v>
      </c>
      <c r="E40" s="19">
        <v>202.3</v>
      </c>
      <c r="F40" s="30">
        <f>1/8*(E40-D40)*$H$3*(E40-D40)/1000</f>
        <v>9.0041121000000004</v>
      </c>
      <c r="G40" s="31">
        <f>((E40+D40)/2-C40)/(E40-D40)</f>
        <v>3.9045210243439828E-2</v>
      </c>
      <c r="H40" s="26"/>
    </row>
    <row r="41" spans="2:12" s="7" customFormat="1" ht="17.25" customHeight="1">
      <c r="C41" s="25"/>
      <c r="D41" s="26"/>
      <c r="G41" s="25"/>
      <c r="H41" s="26"/>
    </row>
    <row r="42" spans="2:12" s="7" customFormat="1" ht="17.25" customHeight="1">
      <c r="B42" s="29" t="s">
        <v>53</v>
      </c>
      <c r="C42" s="25"/>
      <c r="E42" s="26" t="s">
        <v>55</v>
      </c>
      <c r="F42" s="29"/>
      <c r="G42" s="25"/>
      <c r="H42" s="26"/>
    </row>
    <row r="43" spans="2:12" s="35" customFormat="1" ht="17.25" customHeight="1">
      <c r="B43" s="34" t="s">
        <v>30</v>
      </c>
      <c r="C43" s="34" t="s">
        <v>36</v>
      </c>
      <c r="D43" s="34" t="s">
        <v>35</v>
      </c>
      <c r="E43" s="34" t="s">
        <v>28</v>
      </c>
      <c r="F43" s="34" t="s">
        <v>44</v>
      </c>
      <c r="G43" s="34" t="s">
        <v>45</v>
      </c>
      <c r="H43" s="36" t="s">
        <v>43</v>
      </c>
      <c r="I43" s="36" t="s">
        <v>42</v>
      </c>
      <c r="J43" s="37" t="s">
        <v>39</v>
      </c>
      <c r="K43" s="37" t="s">
        <v>40</v>
      </c>
      <c r="L43" s="37" t="s">
        <v>41</v>
      </c>
    </row>
    <row r="44" spans="2:12" s="35" customFormat="1" ht="17.25" customHeight="1">
      <c r="B44" s="34" t="s">
        <v>31</v>
      </c>
      <c r="C44" s="34" t="s">
        <v>6</v>
      </c>
      <c r="D44" s="34" t="s">
        <v>6</v>
      </c>
      <c r="E44" s="34" t="s">
        <v>6</v>
      </c>
      <c r="F44" s="34" t="s">
        <v>6</v>
      </c>
      <c r="G44" s="34" t="s">
        <v>6</v>
      </c>
      <c r="H44" s="36" t="s">
        <v>33</v>
      </c>
      <c r="I44" s="36" t="s">
        <v>33</v>
      </c>
      <c r="J44" s="37" t="s">
        <v>34</v>
      </c>
      <c r="K44" s="37" t="s">
        <v>34</v>
      </c>
      <c r="L44" s="37" t="s">
        <v>34</v>
      </c>
    </row>
    <row r="45" spans="2:12" s="7" customFormat="1" ht="17.25" customHeight="1">
      <c r="B45" s="32">
        <v>12.16</v>
      </c>
      <c r="C45" s="32">
        <v>100</v>
      </c>
      <c r="D45" s="19">
        <f>C28</f>
        <v>12.524086844185121</v>
      </c>
      <c r="E45" s="19">
        <f>D11</f>
        <v>202.25</v>
      </c>
      <c r="F45" s="19">
        <f>C29</f>
        <v>186.50579939567533</v>
      </c>
      <c r="G45" s="19">
        <f>C30</f>
        <v>26.559331520404641</v>
      </c>
      <c r="H45" s="30">
        <f>1/8*(E45-D45)*$H$3*(E45-D45)/1000</f>
        <v>8.998980530701953</v>
      </c>
      <c r="I45" s="30">
        <f>H3*1000/32*POWER((SQRT(2)*(F45-G45)+E45-D45)/1000,2)</f>
        <v>10.812067975916902</v>
      </c>
      <c r="J45" s="33">
        <f>((E45+D45)-2*C45)/((E45-D45)+SQRT(2)*(F45-G45))</f>
        <v>3.5521089051930133E-2</v>
      </c>
      <c r="K45" s="33">
        <f>((E45-D45)-SQRT(2)*(F45-G45))/((E45-D45)+SQRT(2)*(F45-G45))</f>
        <v>-8.7690342185994585E-2</v>
      </c>
      <c r="L45" s="33">
        <f>SQRT(POWER(J45,2)+POWER(K45,2))</f>
        <v>9.4611542002717472E-2</v>
      </c>
    </row>
    <row r="46" spans="2:12" s="7" customFormat="1" ht="17.25" customHeight="1">
      <c r="C46" s="25"/>
      <c r="D46" s="26"/>
      <c r="G46" s="25"/>
      <c r="H46" s="26"/>
    </row>
    <row r="47" spans="2:12" s="7" customFormat="1" ht="17.25" customHeight="1">
      <c r="C47" s="25"/>
      <c r="D47" s="26"/>
      <c r="G47" s="25"/>
      <c r="H47" s="26"/>
    </row>
    <row r="48" spans="2:12" ht="17.25" customHeight="1">
      <c r="B48" s="10" t="s">
        <v>51</v>
      </c>
    </row>
    <row r="49" spans="2:19" ht="17.25" customHeight="1"/>
    <row r="50" spans="2:19" ht="17.25" customHeight="1">
      <c r="B50" s="7" t="s">
        <v>49</v>
      </c>
      <c r="C50" s="7"/>
      <c r="D50" s="7"/>
      <c r="E50" s="7" t="s">
        <v>50</v>
      </c>
      <c r="F50"/>
    </row>
    <row r="51" spans="2:19" ht="17.25" customHeight="1">
      <c r="B51" s="20" t="s">
        <v>15</v>
      </c>
      <c r="C51" s="20" t="s">
        <v>16</v>
      </c>
      <c r="D51" s="7"/>
      <c r="E51" s="20" t="s">
        <v>15</v>
      </c>
      <c r="F51" s="20" t="s">
        <v>16</v>
      </c>
      <c r="R51" t="s">
        <v>7</v>
      </c>
      <c r="S51" t="s">
        <v>8</v>
      </c>
    </row>
    <row r="52" spans="2:19" ht="17.25" customHeight="1">
      <c r="B52" s="20" t="s">
        <v>9</v>
      </c>
      <c r="C52" s="39">
        <f>INDEX(LINEST($D$11:$D$17,$B$11:$B$17^{1,2,3,4,5}),1,1)</f>
        <v>7.2333333333331257E-6</v>
      </c>
      <c r="D52" s="7"/>
      <c r="E52" s="20" t="s">
        <v>9</v>
      </c>
      <c r="F52" s="39">
        <f>INDEX(LINEST($B$11:$B$17,$D$11:$D$17^{1,2,3,4,5}),1,1)</f>
        <v>5.6524980612113687E-10</v>
      </c>
    </row>
    <row r="53" spans="2:19" ht="17.25" customHeight="1">
      <c r="B53" s="20" t="s">
        <v>10</v>
      </c>
      <c r="C53" s="39">
        <f>INDEX(LINEST($D$11:$D$17,$B$11:$B$17^{1,2,3,4,5}),1,2)</f>
        <v>-1.383333333333452E-4</v>
      </c>
      <c r="D53" s="7"/>
      <c r="E53" s="20" t="s">
        <v>10</v>
      </c>
      <c r="F53" s="39">
        <f>INDEX(LINEST($B$11:$B$17,$D$11:$D$17^{1,2,3,4,5}),1,2)</f>
        <v>-3.0820177383345543E-7</v>
      </c>
    </row>
    <row r="54" spans="2:19" ht="17.25" customHeight="1">
      <c r="B54" s="20" t="s">
        <v>11</v>
      </c>
      <c r="C54" s="39">
        <f>INDEX(LINEST($D$11:$D$17,$B$11:$B$17^{1,2,3,4,5}),1,3)</f>
        <v>-3.9337500000000143E-2</v>
      </c>
      <c r="D54" s="7"/>
      <c r="E54" s="20" t="s">
        <v>11</v>
      </c>
      <c r="F54" s="39">
        <f>INDEX(LINEST($B$11:$B$17,$D$11:$D$17^{1,2,3,4,5}),1,3)</f>
        <v>6.6067354353708963E-5</v>
      </c>
    </row>
    <row r="55" spans="2:19" ht="17.25" customHeight="1">
      <c r="B55" s="20" t="s">
        <v>12</v>
      </c>
      <c r="C55" s="11">
        <f>INDEX(LINEST($D$11:$D$17,$B$11:$B$17^{1,2,3,4,5}),1,4)</f>
        <v>-1.0422916666666646</v>
      </c>
      <c r="D55" s="7"/>
      <c r="E55" s="20" t="s">
        <v>12</v>
      </c>
      <c r="F55" s="39">
        <f>INDEX(LINEST($B$11:$B$17,$D$11:$D$17^{1,2,3,4,5}),1,4)</f>
        <v>-7.0007768885736654E-3</v>
      </c>
    </row>
    <row r="56" spans="2:19" ht="17.25" customHeight="1">
      <c r="B56" s="20" t="s">
        <v>13</v>
      </c>
      <c r="C56" s="11">
        <f>INDEX(LINEST($D$11:$D$17,$B$11:$B$17^{1,2,3,4,5}),1,5)</f>
        <v>1.2001666666667081</v>
      </c>
      <c r="D56" s="7"/>
      <c r="E56" s="20" t="s">
        <v>13</v>
      </c>
      <c r="F56" s="11">
        <f>INDEX(LINEST($B$11:$B$17,$D$11:$D$17^{1,2,3,4,5}),1,5)</f>
        <v>0.46201018446124864</v>
      </c>
    </row>
    <row r="57" spans="2:19" ht="17.25" customHeight="1">
      <c r="B57" s="20" t="s">
        <v>14</v>
      </c>
      <c r="C57" s="11">
        <f>INDEX(LINEST($D$11:$D$17,$B$11:$B$17^{1,2,3,4,5}),1,6)</f>
        <v>202.25000000000017</v>
      </c>
      <c r="D57" s="7"/>
      <c r="E57" s="20" t="s">
        <v>14</v>
      </c>
      <c r="F57" s="11">
        <f>INDEX(LINEST($B$11:$B$17,$D$11:$D$17^{1,2,3,4,5}),1,6)</f>
        <v>-29.248099461005175</v>
      </c>
    </row>
    <row r="58" spans="2:19" ht="17.25" customHeight="1">
      <c r="B58" s="7"/>
      <c r="C58" s="7"/>
      <c r="D58" s="7"/>
      <c r="E58"/>
    </row>
    <row r="59" spans="2:19" ht="17.25" customHeight="1">
      <c r="B59" s="7"/>
      <c r="C59" s="7"/>
      <c r="D59" s="7"/>
      <c r="E59"/>
    </row>
    <row r="60" spans="2:19" ht="17.25" customHeight="1">
      <c r="B60" s="7"/>
      <c r="C60" s="7"/>
      <c r="D60" s="7"/>
      <c r="E60"/>
    </row>
    <row r="61" spans="2:19" ht="17.25" customHeight="1">
      <c r="D61" s="7"/>
      <c r="E61"/>
    </row>
    <row r="62" spans="2:19" ht="17.25" customHeight="1">
      <c r="E62"/>
    </row>
    <row r="63" spans="2:19" ht="17.25" customHeight="1">
      <c r="E63"/>
    </row>
    <row r="64" spans="2:19" ht="17.25" customHeight="1">
      <c r="E64"/>
    </row>
    <row r="65" spans="5:15" ht="17.25" customHeight="1">
      <c r="E65"/>
    </row>
    <row r="66" spans="5:15" ht="17.25" customHeight="1">
      <c r="E66"/>
      <c r="O66" s="9"/>
    </row>
    <row r="67" spans="5:15" ht="17.25" customHeight="1">
      <c r="E67"/>
    </row>
    <row r="68" spans="5:15" ht="17.25" customHeight="1">
      <c r="E68"/>
    </row>
    <row r="69" spans="5:15" ht="17.25" customHeight="1">
      <c r="E69"/>
    </row>
    <row r="70" spans="5:15" ht="17.25" customHeight="1">
      <c r="E70"/>
    </row>
    <row r="71" spans="5:15" ht="17.25" customHeight="1"/>
    <row r="72" spans="5:15" ht="17.25" customHeight="1"/>
    <row r="73" spans="5:15" ht="17.25" customHeight="1">
      <c r="E73"/>
      <c r="I73"/>
      <c r="J73"/>
      <c r="K73"/>
      <c r="L73"/>
      <c r="M73"/>
      <c r="N73"/>
      <c r="O73"/>
    </row>
    <row r="74" spans="5:15" ht="17.25" customHeight="1">
      <c r="E74"/>
      <c r="F74"/>
      <c r="G74"/>
      <c r="H74"/>
      <c r="I74"/>
      <c r="J74"/>
      <c r="K74"/>
      <c r="L74"/>
      <c r="M74"/>
      <c r="N74"/>
      <c r="O74"/>
    </row>
    <row r="75" spans="5:15" ht="17.25" customHeight="1">
      <c r="E75"/>
      <c r="F75"/>
      <c r="G75"/>
      <c r="H75"/>
      <c r="I75"/>
      <c r="J75"/>
      <c r="K75"/>
      <c r="L75"/>
      <c r="M75"/>
      <c r="N75"/>
      <c r="O75"/>
    </row>
    <row r="76" spans="5:15" ht="17.25" customHeight="1">
      <c r="E76"/>
      <c r="F76"/>
      <c r="G76"/>
      <c r="H76"/>
      <c r="I76"/>
      <c r="J76"/>
      <c r="K76"/>
      <c r="L76"/>
      <c r="M76"/>
      <c r="N76"/>
      <c r="O76"/>
    </row>
    <row r="77" spans="5:15" ht="17.25" customHeight="1">
      <c r="E77"/>
      <c r="F77"/>
      <c r="G77"/>
      <c r="H77"/>
      <c r="I77"/>
      <c r="J77"/>
      <c r="K77"/>
      <c r="L77"/>
      <c r="M77"/>
      <c r="N77"/>
      <c r="O77"/>
    </row>
    <row r="78" spans="5:15" ht="17.25" customHeight="1">
      <c r="E78"/>
      <c r="F78"/>
      <c r="G78"/>
      <c r="H78"/>
      <c r="I78"/>
      <c r="J78"/>
      <c r="K78"/>
      <c r="L78"/>
      <c r="M78"/>
      <c r="N78"/>
      <c r="O78"/>
    </row>
    <row r="79" spans="5:15" ht="17.25" customHeight="1">
      <c r="E79"/>
      <c r="F79"/>
      <c r="G79"/>
      <c r="H79"/>
      <c r="I79"/>
      <c r="J79"/>
      <c r="K79"/>
      <c r="L79"/>
      <c r="M79"/>
      <c r="N79"/>
      <c r="O79"/>
    </row>
    <row r="80" spans="5:15" ht="17.25" customHeight="1">
      <c r="E80"/>
      <c r="F80"/>
      <c r="G80"/>
      <c r="H80"/>
      <c r="I80"/>
      <c r="J80"/>
      <c r="K80"/>
      <c r="L80"/>
      <c r="M80"/>
      <c r="N80"/>
      <c r="O80"/>
    </row>
    <row r="81" spans="5:15" ht="17.25" customHeight="1">
      <c r="E81"/>
      <c r="F81"/>
      <c r="G81"/>
      <c r="H81"/>
      <c r="I81"/>
      <c r="J81"/>
      <c r="K81"/>
      <c r="L81"/>
      <c r="M81"/>
      <c r="N81"/>
      <c r="O81"/>
    </row>
    <row r="82" spans="5:15" ht="17.25" customHeight="1">
      <c r="E82"/>
      <c r="F82"/>
      <c r="G82"/>
      <c r="H82"/>
      <c r="I82"/>
      <c r="J82"/>
      <c r="K82"/>
      <c r="L82"/>
      <c r="M82"/>
      <c r="N82"/>
      <c r="O82"/>
    </row>
    <row r="83" spans="5:15" ht="17.25" customHeight="1">
      <c r="E83"/>
      <c r="F83"/>
      <c r="G83"/>
      <c r="H83"/>
      <c r="I83"/>
      <c r="J83"/>
      <c r="K83"/>
      <c r="L83"/>
      <c r="M83"/>
      <c r="N83"/>
      <c r="O83"/>
    </row>
    <row r="84" spans="5:15" ht="17.25" customHeight="1">
      <c r="E84"/>
      <c r="F84"/>
      <c r="G84"/>
      <c r="H84"/>
      <c r="I84"/>
      <c r="J84"/>
      <c r="K84"/>
      <c r="L84"/>
      <c r="M84"/>
      <c r="N84"/>
      <c r="O84"/>
    </row>
    <row r="85" spans="5:15" ht="17.25" customHeight="1">
      <c r="E85"/>
      <c r="F85"/>
      <c r="G85"/>
      <c r="H85"/>
      <c r="I85"/>
      <c r="J85"/>
      <c r="K85"/>
      <c r="L85"/>
      <c r="M85"/>
      <c r="N85"/>
      <c r="O85"/>
    </row>
    <row r="86" spans="5:15" ht="17.25" customHeight="1">
      <c r="E86"/>
      <c r="F86"/>
      <c r="G86"/>
      <c r="H86"/>
      <c r="I86"/>
      <c r="J86"/>
      <c r="K86"/>
      <c r="L86"/>
      <c r="M86"/>
      <c r="N86"/>
      <c r="O86"/>
    </row>
    <row r="87" spans="5:15" ht="17.25" customHeight="1">
      <c r="E87"/>
      <c r="F87"/>
      <c r="G87"/>
      <c r="H87"/>
      <c r="I87"/>
      <c r="J87"/>
      <c r="K87"/>
      <c r="L87"/>
      <c r="M87"/>
      <c r="N87"/>
      <c r="O87"/>
    </row>
    <row r="88" spans="5:15" ht="17.25" customHeight="1">
      <c r="E88"/>
      <c r="F88"/>
      <c r="G88"/>
      <c r="H88"/>
      <c r="I88"/>
      <c r="J88"/>
      <c r="K88"/>
      <c r="L88"/>
      <c r="M88"/>
      <c r="N88"/>
      <c r="O88"/>
    </row>
    <row r="89" spans="5:15" ht="17.25" customHeight="1">
      <c r="E89"/>
      <c r="F89"/>
      <c r="G89"/>
      <c r="H89"/>
      <c r="I89"/>
      <c r="J89"/>
      <c r="K89"/>
      <c r="L89"/>
      <c r="M89"/>
      <c r="N89"/>
      <c r="O89"/>
    </row>
    <row r="90" spans="5:15" ht="17.25" customHeight="1">
      <c r="E90"/>
      <c r="F90"/>
      <c r="G90"/>
      <c r="H90"/>
      <c r="I90"/>
      <c r="J90"/>
      <c r="K90"/>
      <c r="L90"/>
      <c r="M90"/>
      <c r="N90"/>
      <c r="O90"/>
    </row>
    <row r="91" spans="5:15" ht="17.25" customHeight="1">
      <c r="E91"/>
      <c r="F91"/>
      <c r="G91"/>
      <c r="H91"/>
      <c r="I91"/>
      <c r="J91"/>
      <c r="K91"/>
      <c r="L91"/>
      <c r="M91"/>
      <c r="N91"/>
      <c r="O91"/>
    </row>
    <row r="92" spans="5:15" ht="17.25" customHeight="1">
      <c r="E92"/>
      <c r="F92"/>
      <c r="G92"/>
      <c r="H92"/>
      <c r="I92"/>
      <c r="J92"/>
      <c r="K92"/>
      <c r="L92"/>
      <c r="M92"/>
      <c r="N92"/>
      <c r="O92"/>
    </row>
    <row r="93" spans="5:15" ht="17.25" customHeight="1">
      <c r="E93"/>
      <c r="F93"/>
      <c r="G93"/>
      <c r="H93"/>
      <c r="I93"/>
      <c r="J93"/>
      <c r="K93"/>
      <c r="L93"/>
      <c r="M93"/>
      <c r="N93"/>
      <c r="O93"/>
    </row>
    <row r="94" spans="5:15" ht="17.25" customHeight="1">
      <c r="E94"/>
      <c r="F94"/>
      <c r="G94"/>
      <c r="H94"/>
      <c r="I94"/>
      <c r="J94"/>
      <c r="K94"/>
      <c r="L94"/>
      <c r="M94"/>
      <c r="N94"/>
      <c r="O94"/>
    </row>
    <row r="95" spans="5:15" ht="17.25" customHeight="1">
      <c r="E95"/>
      <c r="F95"/>
      <c r="G95"/>
      <c r="H95"/>
      <c r="I95"/>
      <c r="J95"/>
      <c r="K95"/>
      <c r="L95"/>
      <c r="M95"/>
      <c r="N95"/>
      <c r="O95"/>
    </row>
    <row r="96" spans="5:15" ht="17.25" customHeight="1">
      <c r="E96"/>
      <c r="F96"/>
      <c r="G96"/>
      <c r="H96"/>
      <c r="I96"/>
      <c r="J96"/>
      <c r="K96"/>
      <c r="L96"/>
      <c r="M96"/>
      <c r="N96"/>
      <c r="O96"/>
    </row>
    <row r="97" spans="5:15" ht="17.25" customHeight="1">
      <c r="E97"/>
      <c r="F97"/>
      <c r="G97"/>
      <c r="H97"/>
      <c r="I97"/>
      <c r="J97"/>
      <c r="K97"/>
      <c r="L97"/>
      <c r="M97"/>
      <c r="N97"/>
      <c r="O97"/>
    </row>
    <row r="98" spans="5:15" ht="17.25" customHeight="1">
      <c r="E98"/>
      <c r="F98"/>
      <c r="G98"/>
      <c r="H98"/>
      <c r="I98"/>
      <c r="J98"/>
      <c r="K98"/>
      <c r="L98"/>
      <c r="M98"/>
      <c r="N98"/>
      <c r="O98"/>
    </row>
    <row r="99" spans="5:15" ht="17.25" customHeight="1">
      <c r="E99"/>
      <c r="F99"/>
      <c r="G99"/>
      <c r="H99"/>
      <c r="I99"/>
      <c r="J99"/>
      <c r="K99"/>
      <c r="L99"/>
      <c r="M99"/>
      <c r="N99"/>
      <c r="O99"/>
    </row>
    <row r="100" spans="5:15" ht="17.25" customHeight="1">
      <c r="E100"/>
      <c r="F100"/>
      <c r="G100"/>
      <c r="H100"/>
      <c r="I100"/>
      <c r="J100"/>
      <c r="K100"/>
      <c r="L100"/>
      <c r="M100"/>
      <c r="N100"/>
      <c r="O100"/>
    </row>
    <row r="101" spans="5:15">
      <c r="E101"/>
      <c r="F101"/>
      <c r="G101"/>
      <c r="H101"/>
      <c r="I101"/>
      <c r="J101"/>
      <c r="K101"/>
      <c r="L101"/>
      <c r="M101"/>
      <c r="N101"/>
      <c r="O101"/>
    </row>
    <row r="102" spans="5:15">
      <c r="E102"/>
      <c r="F102"/>
      <c r="G102"/>
      <c r="H102"/>
      <c r="I102"/>
      <c r="J102"/>
      <c r="K102"/>
      <c r="L102"/>
      <c r="M102"/>
      <c r="N102"/>
      <c r="O102"/>
    </row>
    <row r="103" spans="5:15">
      <c r="E103"/>
      <c r="F103"/>
      <c r="G103"/>
      <c r="H103"/>
      <c r="I103"/>
      <c r="J103"/>
      <c r="K103"/>
      <c r="L103"/>
      <c r="M103"/>
      <c r="N103"/>
      <c r="O103"/>
    </row>
    <row r="104" spans="5:15">
      <c r="E104"/>
      <c r="F104"/>
      <c r="G104"/>
      <c r="H104"/>
      <c r="I104"/>
      <c r="J104"/>
      <c r="K104"/>
      <c r="L104"/>
      <c r="M104"/>
      <c r="N104"/>
      <c r="O104"/>
    </row>
    <row r="105" spans="5:15">
      <c r="E105"/>
      <c r="F105"/>
      <c r="G105"/>
      <c r="H105"/>
      <c r="I105"/>
      <c r="J105"/>
      <c r="K105"/>
      <c r="L105"/>
      <c r="M105"/>
      <c r="N105"/>
      <c r="O105"/>
    </row>
    <row r="106" spans="5:15">
      <c r="E106"/>
      <c r="F106"/>
      <c r="G106"/>
      <c r="H106"/>
      <c r="I106"/>
      <c r="J106"/>
      <c r="K106"/>
      <c r="L106"/>
      <c r="M106"/>
      <c r="N106"/>
      <c r="O106"/>
    </row>
    <row r="107" spans="5:15">
      <c r="E107"/>
      <c r="F107"/>
      <c r="G107"/>
      <c r="H107"/>
      <c r="I107"/>
      <c r="J107"/>
      <c r="K107"/>
      <c r="L107"/>
      <c r="M107"/>
      <c r="N107"/>
      <c r="O107"/>
    </row>
    <row r="108" spans="5:15">
      <c r="E108"/>
      <c r="F108"/>
      <c r="G108"/>
      <c r="H108"/>
      <c r="I108"/>
      <c r="J108"/>
      <c r="K108"/>
      <c r="L108"/>
      <c r="M108"/>
      <c r="N108"/>
      <c r="O108"/>
    </row>
    <row r="109" spans="5:15">
      <c r="E109"/>
      <c r="F109"/>
      <c r="G109"/>
      <c r="H109"/>
      <c r="I109"/>
      <c r="J109"/>
      <c r="K109"/>
      <c r="L109"/>
      <c r="M109"/>
      <c r="N109"/>
      <c r="O109"/>
    </row>
    <row r="110" spans="5:15">
      <c r="E110"/>
      <c r="F110"/>
      <c r="G110"/>
      <c r="H110"/>
      <c r="I110"/>
      <c r="J110"/>
      <c r="K110"/>
      <c r="L110"/>
      <c r="M110"/>
      <c r="N110"/>
      <c r="O110"/>
    </row>
    <row r="111" spans="5:15">
      <c r="E111"/>
      <c r="F111"/>
      <c r="G111"/>
      <c r="H111"/>
      <c r="I111"/>
      <c r="J111"/>
      <c r="K111"/>
      <c r="L111"/>
      <c r="M111"/>
      <c r="N111"/>
      <c r="O111"/>
    </row>
    <row r="112" spans="5:15">
      <c r="E112"/>
      <c r="F112"/>
      <c r="G112"/>
      <c r="H112"/>
      <c r="I112"/>
      <c r="J112"/>
      <c r="K112"/>
      <c r="L112"/>
      <c r="M112"/>
      <c r="N112"/>
      <c r="O112"/>
    </row>
    <row r="113" spans="5:15">
      <c r="E113"/>
      <c r="F113"/>
      <c r="G113"/>
      <c r="H113"/>
      <c r="I113"/>
      <c r="J113"/>
      <c r="K113"/>
      <c r="L113"/>
      <c r="M113"/>
      <c r="N113"/>
      <c r="O113"/>
    </row>
    <row r="114" spans="5:15">
      <c r="E114"/>
      <c r="F114"/>
      <c r="G114"/>
      <c r="H114"/>
      <c r="I114"/>
      <c r="J114"/>
      <c r="K114"/>
      <c r="L114"/>
      <c r="M114"/>
      <c r="N114"/>
      <c r="O114"/>
    </row>
    <row r="115" spans="5:15">
      <c r="E115"/>
      <c r="F115"/>
      <c r="G115"/>
      <c r="H115"/>
      <c r="I115"/>
      <c r="J115"/>
      <c r="K115"/>
      <c r="L115"/>
      <c r="M115"/>
      <c r="N115"/>
      <c r="O115"/>
    </row>
    <row r="116" spans="5:15">
      <c r="E116"/>
      <c r="F116"/>
      <c r="G116"/>
      <c r="H116"/>
      <c r="I116"/>
      <c r="J116"/>
      <c r="K116"/>
      <c r="L116"/>
      <c r="M116"/>
      <c r="N116"/>
      <c r="O116"/>
    </row>
    <row r="117" spans="5:15">
      <c r="E117"/>
      <c r="F117"/>
      <c r="G117"/>
      <c r="H117"/>
      <c r="I117"/>
      <c r="J117"/>
      <c r="K117"/>
      <c r="L117"/>
      <c r="M117"/>
      <c r="N117"/>
      <c r="O117"/>
    </row>
  </sheetData>
  <mergeCells count="19">
    <mergeCell ref="B1:J1"/>
    <mergeCell ref="K1:M1"/>
    <mergeCell ref="B5:C5"/>
    <mergeCell ref="F4:G4"/>
    <mergeCell ref="E8:F8"/>
    <mergeCell ref="F3:G3"/>
    <mergeCell ref="F5:G5"/>
    <mergeCell ref="D32:E32"/>
    <mergeCell ref="I26:J27"/>
    <mergeCell ref="I28:J28"/>
    <mergeCell ref="I29:J29"/>
    <mergeCell ref="I30:J30"/>
    <mergeCell ref="I31:J31"/>
    <mergeCell ref="I32:J32"/>
    <mergeCell ref="D28:E28"/>
    <mergeCell ref="D29:E29"/>
    <mergeCell ref="D30:E30"/>
    <mergeCell ref="D26:E27"/>
    <mergeCell ref="D31:E31"/>
  </mergeCells>
  <phoneticPr fontId="2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線形5次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</dc:creator>
  <cp:lastModifiedBy>wk</cp:lastModifiedBy>
  <dcterms:created xsi:type="dcterms:W3CDTF">2013-08-27T11:27:37Z</dcterms:created>
  <dcterms:modified xsi:type="dcterms:W3CDTF">2013-10-12T19:14:18Z</dcterms:modified>
</cp:coreProperties>
</file>