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3995" windowHeight="7155"/>
  </bookViews>
  <sheets>
    <sheet name="簡易 RL" sheetId="13" r:id="rId1"/>
  </sheets>
  <calcPr calcId="125725"/>
</workbook>
</file>

<file path=xl/calcChain.xml><?xml version="1.0" encoding="utf-8"?>
<calcChain xmlns="http://schemas.openxmlformats.org/spreadsheetml/2006/main">
  <c r="O22" i="13"/>
  <c r="P22"/>
  <c r="G26"/>
  <c r="G25"/>
  <c r="G24"/>
  <c r="E26"/>
  <c r="E25"/>
  <c r="E24"/>
  <c r="E23"/>
  <c r="G23"/>
  <c r="G21"/>
  <c r="F22" s="1"/>
  <c r="F24" l="1"/>
  <c r="H24" s="1"/>
  <c r="F23"/>
  <c r="D16" l="1"/>
  <c r="H23"/>
  <c r="H25" l="1"/>
  <c r="H26" s="1"/>
  <c r="H27" s="1"/>
  <c r="E16"/>
  <c r="F25" l="1"/>
  <c r="F26"/>
  <c r="G16" l="1"/>
  <c r="H16" s="1"/>
  <c r="O29"/>
  <c r="P29" s="1"/>
  <c r="F27" s="1"/>
  <c r="F16" s="1"/>
  <c r="B16" l="1"/>
  <c r="G27"/>
  <c r="C16" s="1"/>
</calcChain>
</file>

<file path=xl/sharedStrings.xml><?xml version="1.0" encoding="utf-8"?>
<sst xmlns="http://schemas.openxmlformats.org/spreadsheetml/2006/main" count="70" uniqueCount="56">
  <si>
    <t>β</t>
  </si>
  <si>
    <t>出力</t>
    <rPh sb="0" eb="2">
      <t>シュツリョク</t>
    </rPh>
    <phoneticPr fontId="1"/>
  </si>
  <si>
    <t>歪み</t>
    <rPh sb="0" eb="1">
      <t>ヒズ</t>
    </rPh>
    <phoneticPr fontId="1"/>
  </si>
  <si>
    <t>DF</t>
    <phoneticPr fontId="1"/>
  </si>
  <si>
    <t>－</t>
    <phoneticPr fontId="1"/>
  </si>
  <si>
    <t>仮想三極管(P-G帰還)の簡易ロードライン ドロｱｰ</t>
    <rPh sb="0" eb="12">
      <t>カソウ</t>
    </rPh>
    <phoneticPr fontId="1"/>
  </si>
  <si>
    <t>Eg</t>
    <phoneticPr fontId="1"/>
  </si>
  <si>
    <t>Ep</t>
    <phoneticPr fontId="1"/>
  </si>
  <si>
    <t>Ip</t>
    <phoneticPr fontId="1"/>
  </si>
  <si>
    <t>Ein</t>
    <phoneticPr fontId="1"/>
  </si>
  <si>
    <t>最小電圧点X</t>
    <rPh sb="0" eb="2">
      <t>サイショウ</t>
    </rPh>
    <rPh sb="2" eb="4">
      <t>デンアツ</t>
    </rPh>
    <rPh sb="4" eb="5">
      <t>テン</t>
    </rPh>
    <phoneticPr fontId="1"/>
  </si>
  <si>
    <t>最大電圧点Y</t>
    <rPh sb="0" eb="2">
      <t>サイダイ</t>
    </rPh>
    <rPh sb="2" eb="4">
      <t>デンアツ</t>
    </rPh>
    <rPh sb="4" eb="5">
      <t>テン</t>
    </rPh>
    <phoneticPr fontId="1"/>
  </si>
  <si>
    <t>点Q</t>
    <rPh sb="0" eb="1">
      <t>テン</t>
    </rPh>
    <phoneticPr fontId="1"/>
  </si>
  <si>
    <t>点P</t>
    <rPh sb="0" eb="1">
      <t>テン</t>
    </rPh>
    <phoneticPr fontId="1"/>
  </si>
  <si>
    <t>動作基点O</t>
    <rPh sb="0" eb="2">
      <t>ドウサ</t>
    </rPh>
    <rPh sb="2" eb="4">
      <t>キテン</t>
    </rPh>
    <phoneticPr fontId="1"/>
  </si>
  <si>
    <t>手順　</t>
    <phoneticPr fontId="1"/>
  </si>
  <si>
    <t>a（傾き）</t>
    <rPh sb="2" eb="3">
      <t>カタム</t>
    </rPh>
    <phoneticPr fontId="1"/>
  </si>
  <si>
    <t>ｂ（ｙ軸交点）</t>
    <rPh sb="3" eb="4">
      <t>ジク</t>
    </rPh>
    <rPh sb="4" eb="6">
      <t>コウテン</t>
    </rPh>
    <phoneticPr fontId="1"/>
  </si>
  <si>
    <t>Ipo=a1*Epo*b1</t>
    <phoneticPr fontId="1"/>
  </si>
  <si>
    <t>P点、Ｑ点、Ｏ点のＥｉｎは、Ｘ点、Ｙ点のＥｉｎの半分</t>
    <rPh sb="1" eb="2">
      <t>テン</t>
    </rPh>
    <rPh sb="4" eb="5">
      <t>テン</t>
    </rPh>
    <rPh sb="7" eb="8">
      <t>テン</t>
    </rPh>
    <rPh sb="15" eb="16">
      <t>テン</t>
    </rPh>
    <rPh sb="18" eb="19">
      <t>テン</t>
    </rPh>
    <rPh sb="24" eb="26">
      <t>ハンブン</t>
    </rPh>
    <phoneticPr fontId="1"/>
  </si>
  <si>
    <t>P点、Q点のEp、Ipから、PQ線の一次式 Ip＝a2*Ep＋b2　を得る</t>
    <rPh sb="1" eb="2">
      <t>テン</t>
    </rPh>
    <rPh sb="4" eb="5">
      <t>テン</t>
    </rPh>
    <rPh sb="16" eb="17">
      <t>セン</t>
    </rPh>
    <rPh sb="18" eb="20">
      <t>イチジ</t>
    </rPh>
    <rPh sb="20" eb="21">
      <t>シキ</t>
    </rPh>
    <rPh sb="35" eb="36">
      <t>エ</t>
    </rPh>
    <phoneticPr fontId="1"/>
  </si>
  <si>
    <t>Ip=a1*Ep+b1</t>
    <phoneticPr fontId="1"/>
  </si>
  <si>
    <t>Ip=a2*Ep+b2</t>
    <phoneticPr fontId="1"/>
  </si>
  <si>
    <t>Epo=(b2-b1)/(a1-a2)</t>
    <phoneticPr fontId="1"/>
  </si>
  <si>
    <t>ロードライン用データ</t>
    <rPh sb="6" eb="7">
      <t>ヨウ</t>
    </rPh>
    <phoneticPr fontId="1"/>
  </si>
  <si>
    <t>ロードライン用データを求める計算式</t>
    <rPh sb="6" eb="7">
      <t>ヨウ</t>
    </rPh>
    <rPh sb="11" eb="12">
      <t>モト</t>
    </rPh>
    <rPh sb="14" eb="16">
      <t>ケイサン</t>
    </rPh>
    <rPh sb="16" eb="17">
      <t>シキ</t>
    </rPh>
    <phoneticPr fontId="1"/>
  </si>
  <si>
    <t>Ep</t>
    <phoneticPr fontId="1"/>
  </si>
  <si>
    <t>Ip</t>
    <phoneticPr fontId="1"/>
  </si>
  <si>
    <t>動作基点O点</t>
    <rPh sb="0" eb="2">
      <t>ドウサ</t>
    </rPh>
    <rPh sb="2" eb="4">
      <t>キテン</t>
    </rPh>
    <rPh sb="5" eb="6">
      <t>テン</t>
    </rPh>
    <phoneticPr fontId="1"/>
  </si>
  <si>
    <t>内部
抵抗</t>
    <rPh sb="0" eb="2">
      <t>ナイブ</t>
    </rPh>
    <rPh sb="3" eb="5">
      <t>テイコウ</t>
    </rPh>
    <phoneticPr fontId="1"/>
  </si>
  <si>
    <t>励賑
電圧</t>
    <rPh sb="0" eb="1">
      <t>レイ</t>
    </rPh>
    <rPh sb="1" eb="2">
      <t>シン</t>
    </rPh>
    <rPh sb="3" eb="5">
      <t>デンアツ</t>
    </rPh>
    <phoneticPr fontId="1"/>
  </si>
  <si>
    <t>RLのY軸交点</t>
    <rPh sb="4" eb="5">
      <t>ジク</t>
    </rPh>
    <rPh sb="5" eb="7">
      <t>コウテン</t>
    </rPh>
    <phoneticPr fontId="1"/>
  </si>
  <si>
    <t>RLのX軸交点</t>
    <rPh sb="4" eb="5">
      <t>ジク</t>
    </rPh>
    <rPh sb="5" eb="7">
      <t>コウテン</t>
    </rPh>
    <phoneticPr fontId="1"/>
  </si>
  <si>
    <t>①グラフ背景にターゲット真空管のEP-IP曲線を読み込む
②黄色で塗られたセルを順番に埋めていく</t>
    <rPh sb="4" eb="6">
      <t>ハイケイ</t>
    </rPh>
    <rPh sb="12" eb="15">
      <t>シンクウカン</t>
    </rPh>
    <rPh sb="21" eb="23">
      <t>キョクセン</t>
    </rPh>
    <rPh sb="24" eb="25">
      <t>ヨ</t>
    </rPh>
    <rPh sb="26" eb="27">
      <t>コ</t>
    </rPh>
    <rPh sb="30" eb="32">
      <t>キイロ</t>
    </rPh>
    <rPh sb="33" eb="34">
      <t>ヌ</t>
    </rPh>
    <rPh sb="43" eb="44">
      <t>ウ</t>
    </rPh>
    <phoneticPr fontId="1"/>
  </si>
  <si>
    <t>Q</t>
    <phoneticPr fontId="1"/>
  </si>
  <si>
    <t>O</t>
    <phoneticPr fontId="1"/>
  </si>
  <si>
    <t>RLｙ</t>
    <phoneticPr fontId="1"/>
  </si>
  <si>
    <t>RLｘ</t>
    <phoneticPr fontId="1"/>
  </si>
  <si>
    <t>負荷</t>
    <rPh sb="0" eb="2">
      <t>フカ</t>
    </rPh>
    <phoneticPr fontId="1"/>
  </si>
  <si>
    <t>Sg電圧</t>
    <rPh sb="2" eb="4">
      <t>デンアツ</t>
    </rPh>
    <phoneticPr fontId="1"/>
  </si>
  <si>
    <t xml:space="preserve"> X </t>
    <phoneticPr fontId="1"/>
  </si>
  <si>
    <t xml:space="preserve"> Y </t>
    <phoneticPr fontId="1"/>
  </si>
  <si>
    <t xml:space="preserve"> P </t>
    <phoneticPr fontId="1"/>
  </si>
  <si>
    <t>真空管名</t>
    <rPh sb="0" eb="3">
      <t>シンクウカン</t>
    </rPh>
    <rPh sb="3" eb="4">
      <t>メイ</t>
    </rPh>
    <phoneticPr fontId="1"/>
  </si>
  <si>
    <t>最大ﾌﾟﾚｰﾄ損出</t>
    <rPh sb="0" eb="2">
      <t>サイダイ</t>
    </rPh>
    <rPh sb="7" eb="8">
      <t>ソン</t>
    </rPh>
    <rPh sb="8" eb="9">
      <t>シュツ</t>
    </rPh>
    <phoneticPr fontId="1"/>
  </si>
  <si>
    <t>アンプ基本諸元</t>
    <rPh sb="3" eb="5">
      <t>キホン</t>
    </rPh>
    <rPh sb="5" eb="6">
      <t>ショ</t>
    </rPh>
    <rPh sb="6" eb="7">
      <t>ゲン</t>
    </rPh>
    <phoneticPr fontId="1"/>
  </si>
  <si>
    <t>ロードラインの一次式</t>
    <rPh sb="7" eb="9">
      <t>イチジ</t>
    </rPh>
    <rPh sb="9" eb="10">
      <t>シキ</t>
    </rPh>
    <phoneticPr fontId="1"/>
  </si>
  <si>
    <t>負荷RLとのY軸交点から、ロードラインの一次式 Ip=a1*Ep＋b1　を得る</t>
    <rPh sb="0" eb="2">
      <t>フカ</t>
    </rPh>
    <rPh sb="7" eb="8">
      <t>ジク</t>
    </rPh>
    <rPh sb="8" eb="10">
      <t>コウテン</t>
    </rPh>
    <rPh sb="20" eb="22">
      <t>イチジ</t>
    </rPh>
    <rPh sb="22" eb="23">
      <t>シキ</t>
    </rPh>
    <rPh sb="37" eb="38">
      <t>エ</t>
    </rPh>
    <phoneticPr fontId="1"/>
  </si>
  <si>
    <t>ロードライン上のX点、Y点のEpは、ロードラインの一次式から得る</t>
    <rPh sb="6" eb="7">
      <t>ジョウ</t>
    </rPh>
    <rPh sb="9" eb="10">
      <t>テン</t>
    </rPh>
    <rPh sb="12" eb="13">
      <t>テン</t>
    </rPh>
    <rPh sb="25" eb="27">
      <t>イチジ</t>
    </rPh>
    <rPh sb="27" eb="28">
      <t>シキ</t>
    </rPh>
    <rPh sb="30" eb="31">
      <t>エ</t>
    </rPh>
    <phoneticPr fontId="1"/>
  </si>
  <si>
    <t>X点、Y点のEinは、式Aから得る</t>
    <rPh sb="1" eb="2">
      <t>テン</t>
    </rPh>
    <rPh sb="4" eb="5">
      <t>テン</t>
    </rPh>
    <rPh sb="11" eb="12">
      <t>シキ</t>
    </rPh>
    <rPh sb="15" eb="16">
      <t>エ</t>
    </rPh>
    <phoneticPr fontId="1"/>
  </si>
  <si>
    <t>式A　Eg=(1-β)*Ein＋β*Ep　　→　　Ein＝(Eg－β)*Ep/(1-β)</t>
    <rPh sb="0" eb="1">
      <t>シキ</t>
    </rPh>
    <phoneticPr fontId="1"/>
  </si>
  <si>
    <t>Ｐ点、Ｑ点のEpは、式Aから得る</t>
    <rPh sb="1" eb="2">
      <t>テン</t>
    </rPh>
    <rPh sb="4" eb="5">
      <t>テン</t>
    </rPh>
    <rPh sb="10" eb="11">
      <t>シキ</t>
    </rPh>
    <rPh sb="14" eb="15">
      <t>エ</t>
    </rPh>
    <phoneticPr fontId="1"/>
  </si>
  <si>
    <t>式A　Eg=(1-β)*Ein＋β*Ep　　→　　Ep＝(Eg－(1－β)*Ein）/β</t>
    <rPh sb="0" eb="1">
      <t>シキ</t>
    </rPh>
    <phoneticPr fontId="1"/>
  </si>
  <si>
    <t>PQ線の一次式</t>
    <rPh sb="2" eb="3">
      <t>セン</t>
    </rPh>
    <rPh sb="4" eb="6">
      <t>イチジ</t>
    </rPh>
    <rPh sb="6" eb="7">
      <t>シキ</t>
    </rPh>
    <phoneticPr fontId="1"/>
  </si>
  <si>
    <t>ロードラインとPQ線の交点が、動作基点O点。各一次式から交点O点のEp、Ipを得る</t>
    <rPh sb="9" eb="10">
      <t>セン</t>
    </rPh>
    <rPh sb="11" eb="13">
      <t>コウテン</t>
    </rPh>
    <rPh sb="15" eb="17">
      <t>ドウサ</t>
    </rPh>
    <rPh sb="17" eb="19">
      <t>キテン</t>
    </rPh>
    <rPh sb="20" eb="21">
      <t>テン</t>
    </rPh>
    <rPh sb="22" eb="23">
      <t>カク</t>
    </rPh>
    <rPh sb="23" eb="25">
      <t>イチジ</t>
    </rPh>
    <rPh sb="25" eb="26">
      <t>シキ</t>
    </rPh>
    <rPh sb="28" eb="30">
      <t>コウテン</t>
    </rPh>
    <rPh sb="31" eb="32">
      <t>テン</t>
    </rPh>
    <rPh sb="39" eb="40">
      <t>エ</t>
    </rPh>
    <phoneticPr fontId="1"/>
  </si>
  <si>
    <t>Ver 1　2012/11/28</t>
    <phoneticPr fontId="1"/>
  </si>
</sst>
</file>

<file path=xl/styles.xml><?xml version="1.0" encoding="utf-8"?>
<styleSheet xmlns="http://schemas.openxmlformats.org/spreadsheetml/2006/main">
  <numFmts count="12">
    <numFmt numFmtId="176" formatCode="0&quot;V&quot;"/>
    <numFmt numFmtId="177" formatCode="0&quot;KΩ&quot;"/>
    <numFmt numFmtId="178" formatCode="0.00_ "/>
    <numFmt numFmtId="179" formatCode="0\V"/>
    <numFmt numFmtId="180" formatCode="0&quot;mA&quot;"/>
    <numFmt numFmtId="181" formatCode="0.0_ "/>
    <numFmt numFmtId="182" formatCode="0.0&quot;V&quot;"/>
    <numFmt numFmtId="183" formatCode="0.0&quot;W&quot;"/>
    <numFmt numFmtId="184" formatCode="0.0%"/>
    <numFmt numFmtId="185" formatCode="0\Ω"/>
    <numFmt numFmtId="186" formatCode="00&quot;Vp-p&quot;"/>
    <numFmt numFmtId="187" formatCode="0&quot;W&quot;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 style="thin">
        <color indexed="64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4" borderId="1" xfId="0" applyNumberFormat="1" applyFill="1" applyBorder="1">
      <alignment vertical="center"/>
    </xf>
    <xf numFmtId="182" fontId="0" fillId="4" borderId="1" xfId="0" applyNumberFormat="1" applyFill="1" applyBorder="1">
      <alignment vertical="center"/>
    </xf>
    <xf numFmtId="183" fontId="2" fillId="4" borderId="1" xfId="0" applyNumberFormat="1" applyFont="1" applyFill="1" applyBorder="1" applyAlignment="1">
      <alignment horizontal="center" vertical="center"/>
    </xf>
    <xf numFmtId="186" fontId="2" fillId="4" borderId="1" xfId="0" applyNumberFormat="1" applyFont="1" applyFill="1" applyBorder="1" applyAlignment="1">
      <alignment horizontal="center" vertical="center"/>
    </xf>
    <xf numFmtId="184" fontId="2" fillId="4" borderId="1" xfId="0" applyNumberFormat="1" applyFont="1" applyFill="1" applyBorder="1" applyAlignment="1">
      <alignment horizontal="center" vertical="center"/>
    </xf>
    <xf numFmtId="185" fontId="2" fillId="4" borderId="1" xfId="0" applyNumberFormat="1" applyFont="1" applyFill="1" applyBorder="1" applyAlignment="1">
      <alignment horizontal="center" vertical="center"/>
    </xf>
    <xf numFmtId="181" fontId="2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80" fontId="0" fillId="4" borderId="1" xfId="0" applyNumberFormat="1" applyFill="1" applyBorder="1">
      <alignment vertical="center"/>
    </xf>
    <xf numFmtId="0" fontId="4" fillId="6" borderId="1" xfId="0" applyFont="1" applyFill="1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0" xfId="0" applyFont="1" applyFill="1" applyBorder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4" fillId="0" borderId="7" xfId="0" applyFont="1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4" fillId="0" borderId="7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Fill="1" applyBorder="1" applyAlignment="1">
      <alignment horizontal="lef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6" fontId="2" fillId="4" borderId="1" xfId="0" applyNumberFormat="1" applyFont="1" applyFill="1" applyBorder="1" applyAlignment="1">
      <alignment horizontal="center" vertical="center"/>
    </xf>
    <xf numFmtId="180" fontId="2" fillId="4" borderId="1" xfId="0" applyNumberFormat="1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>
      <alignment vertical="center"/>
    </xf>
    <xf numFmtId="180" fontId="2" fillId="2" borderId="1" xfId="0" applyNumberFormat="1" applyFont="1" applyFill="1" applyBorder="1">
      <alignment vertical="center"/>
    </xf>
    <xf numFmtId="182" fontId="2" fillId="2" borderId="1" xfId="0" applyNumberFormat="1" applyFont="1" applyFill="1" applyBorder="1">
      <alignment vertical="center"/>
    </xf>
    <xf numFmtId="0" fontId="4" fillId="6" borderId="3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center" vertical="center" wrapText="1"/>
    </xf>
    <xf numFmtId="187" fontId="2" fillId="2" borderId="1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2" fillId="6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6" borderId="2" xfId="0" applyFont="1" applyFill="1" applyBorder="1">
      <alignment vertical="center"/>
    </xf>
    <xf numFmtId="0" fontId="4" fillId="6" borderId="17" xfId="0" applyFont="1" applyFill="1" applyBorder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00"/>
      <color rgb="FF0066CC"/>
      <color rgb="FFCCFFFF"/>
      <color rgb="FF008000"/>
      <color rgb="FFCCFFCC"/>
      <color rgb="FF9999FF"/>
      <color rgb="FF0FBE02"/>
      <color rgb="FF009900"/>
      <color rgb="FF00FF00"/>
      <color rgb="FFCC99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400">
                <a:solidFill>
                  <a:schemeClr val="bg1"/>
                </a:solidFill>
              </a:defRPr>
            </a:pPr>
            <a:r>
              <a:rPr lang="ja-JP" altLang="en-US" sz="1400">
                <a:solidFill>
                  <a:schemeClr val="bg1"/>
                </a:solidFill>
              </a:rPr>
              <a:t>　</a:t>
            </a:r>
            <a:r>
              <a:rPr lang="en-US" altLang="ja-JP" sz="1200">
                <a:solidFill>
                  <a:schemeClr val="bg1"/>
                </a:solidFill>
                <a:latin typeface="+mn-ea"/>
                <a:ea typeface="+mn-ea"/>
              </a:rPr>
              <a:t>8608</a:t>
            </a:r>
            <a:r>
              <a:rPr lang="ja-JP" altLang="en-US" sz="1200">
                <a:solidFill>
                  <a:schemeClr val="bg1"/>
                </a:solidFill>
                <a:latin typeface="+mn-ea"/>
                <a:ea typeface="+mn-ea"/>
              </a:rPr>
              <a:t>　仮想三極管</a:t>
            </a:r>
            <a:r>
              <a:rPr lang="en-US" altLang="ja-JP" sz="1200">
                <a:solidFill>
                  <a:schemeClr val="bg1"/>
                </a:solidFill>
                <a:latin typeface="+mn-ea"/>
                <a:ea typeface="+mn-ea"/>
              </a:rPr>
              <a:t>(P-G</a:t>
            </a:r>
            <a:r>
              <a:rPr lang="ja-JP" altLang="en-US" sz="1200">
                <a:solidFill>
                  <a:schemeClr val="bg1"/>
                </a:solidFill>
                <a:latin typeface="+mn-ea"/>
                <a:ea typeface="+mn-ea"/>
              </a:rPr>
              <a:t>帰還</a:t>
            </a:r>
            <a:r>
              <a:rPr lang="en-US" altLang="ja-JP" sz="1200">
                <a:solidFill>
                  <a:schemeClr val="bg1"/>
                </a:solidFill>
                <a:latin typeface="+mn-ea"/>
                <a:ea typeface="+mn-ea"/>
              </a:rPr>
              <a:t>)</a:t>
            </a:r>
            <a:r>
              <a:rPr lang="ja-JP" altLang="en-US" sz="1200">
                <a:solidFill>
                  <a:schemeClr val="bg1"/>
                </a:solidFill>
                <a:latin typeface="+mn-ea"/>
                <a:ea typeface="+mn-ea"/>
              </a:rPr>
              <a:t>ロードライン</a:t>
            </a:r>
            <a:r>
              <a:rPr lang="ja-JP" altLang="en-US" sz="1400">
                <a:solidFill>
                  <a:schemeClr val="bg1"/>
                </a:solidFill>
              </a:rPr>
              <a:t>　　</a:t>
            </a:r>
            <a:endParaRPr lang="en-US" altLang="en-US" sz="1400">
              <a:solidFill>
                <a:schemeClr val="bg1"/>
              </a:solidFill>
            </a:endParaRPr>
          </a:p>
        </c:rich>
      </c:tx>
      <c:layout/>
      <c:spPr>
        <a:solidFill>
          <a:schemeClr val="bg2">
            <a:lumMod val="25000"/>
          </a:schemeClr>
        </a:solidFill>
      </c:spPr>
    </c:title>
    <c:plotArea>
      <c:layout>
        <c:manualLayout>
          <c:layoutTarget val="inner"/>
          <c:xMode val="edge"/>
          <c:yMode val="edge"/>
          <c:x val="0.12354756661370396"/>
          <c:y val="9.5416644632032643E-2"/>
          <c:w val="0.84898376532094433"/>
          <c:h val="0.79267316743457394"/>
        </c:manualLayout>
      </c:layout>
      <c:scatterChart>
        <c:scatterStyle val="smoothMarker"/>
        <c:ser>
          <c:idx val="0"/>
          <c:order val="0"/>
          <c:tx>
            <c:strRef>
              <c:f>'簡易 RL'!$F$5</c:f>
              <c:strCache>
                <c:ptCount val="1"/>
                <c:pt idx="0">
                  <c:v>2KΩ</c:v>
                </c:pt>
              </c:strCache>
            </c:strRef>
          </c:tx>
          <c:spPr>
            <a:ln w="22225">
              <a:solidFill>
                <a:srgbClr val="FF9900"/>
              </a:solidFill>
              <a:prstDash val="dash"/>
            </a:ln>
          </c:spPr>
          <c:marker>
            <c:spPr>
              <a:noFill/>
            </c:spPr>
          </c:marker>
          <c:dLbls>
            <c:dLbl>
              <c:idx val="1"/>
              <c:delete val="1"/>
            </c:dLbl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1500" b="1" baseline="0"/>
                </a:pPr>
                <a:endParaRPr lang="ja-JP"/>
              </a:p>
            </c:txPr>
            <c:showSerName val="1"/>
          </c:dLbls>
          <c:xVal>
            <c:numRef>
              <c:f>'簡易 RL'!$F$21:$F$22</c:f>
              <c:numCache>
                <c:formatCode>0"V"</c:formatCode>
                <c:ptCount val="2"/>
                <c:pt idx="0">
                  <c:v>0</c:v>
                </c:pt>
                <c:pt idx="1">
                  <c:v>270</c:v>
                </c:pt>
              </c:numCache>
            </c:numRef>
          </c:xVal>
          <c:yVal>
            <c:numRef>
              <c:f>'簡易 RL'!$G$21:$G$22</c:f>
              <c:numCache>
                <c:formatCode>0"mA"</c:formatCode>
                <c:ptCount val="2"/>
                <c:pt idx="0">
                  <c:v>135</c:v>
                </c:pt>
                <c:pt idx="1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'簡易 RL'!$B$23</c:f>
              <c:strCache>
                <c:ptCount val="1"/>
                <c:pt idx="0">
                  <c:v> X 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  <c:txPr>
              <a:bodyPr/>
              <a:lstStyle/>
              <a:p>
                <a:pPr>
                  <a:defRPr sz="1300" b="1" baseline="0"/>
                </a:pPr>
                <a:endParaRPr lang="ja-JP"/>
              </a:p>
            </c:txPr>
            <c:showSerName val="1"/>
          </c:dLbls>
          <c:xVal>
            <c:numRef>
              <c:f>'簡易 RL'!$F$23</c:f>
              <c:numCache>
                <c:formatCode>0"V"</c:formatCode>
                <c:ptCount val="1"/>
                <c:pt idx="0">
                  <c:v>76</c:v>
                </c:pt>
              </c:numCache>
            </c:numRef>
          </c:xVal>
          <c:yVal>
            <c:numRef>
              <c:f>'簡易 RL'!$G$23</c:f>
              <c:numCache>
                <c:formatCode>0"mA"</c:formatCode>
                <c:ptCount val="1"/>
                <c:pt idx="0">
                  <c:v>97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'簡易 RL'!$B$24</c:f>
              <c:strCache>
                <c:ptCount val="1"/>
                <c:pt idx="0">
                  <c:v> Y 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  <c:txPr>
              <a:bodyPr/>
              <a:lstStyle/>
              <a:p>
                <a:pPr>
                  <a:defRPr sz="1300" b="1" baseline="0"/>
                </a:pPr>
                <a:endParaRPr lang="ja-JP"/>
              </a:p>
            </c:txPr>
            <c:showSerName val="1"/>
          </c:dLbls>
          <c:xVal>
            <c:numRef>
              <c:f>'簡易 RL'!$F$24</c:f>
              <c:numCache>
                <c:formatCode>0"V"</c:formatCode>
                <c:ptCount val="1"/>
                <c:pt idx="0">
                  <c:v>250</c:v>
                </c:pt>
              </c:numCache>
            </c:numRef>
          </c:xVal>
          <c:yVal>
            <c:numRef>
              <c:f>'簡易 RL'!$G$24</c:f>
              <c:numCache>
                <c:formatCode>0"mA"</c:formatCode>
                <c:ptCount val="1"/>
                <c:pt idx="0">
                  <c:v>10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'簡易 RL'!$B$27</c:f>
              <c:strCache>
                <c:ptCount val="1"/>
                <c:pt idx="0">
                  <c:v>O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5.0125306688597257E-3"/>
                  <c:y val="-2.0987988920986005E-2"/>
                </c:manualLayout>
              </c:layout>
              <c:dLblPos val="r"/>
              <c:showSerName val="1"/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  <c:txPr>
              <a:bodyPr/>
              <a:lstStyle/>
              <a:p>
                <a:pPr>
                  <a:defRPr sz="1300" b="1" baseline="0"/>
                </a:pPr>
                <a:endParaRPr lang="ja-JP"/>
              </a:p>
            </c:txPr>
            <c:dLblPos val="r"/>
            <c:showSerName val="1"/>
          </c:dLbls>
          <c:xVal>
            <c:numRef>
              <c:f>'簡易 RL'!$F$27</c:f>
              <c:numCache>
                <c:formatCode>0"V"</c:formatCode>
                <c:ptCount val="1"/>
                <c:pt idx="0">
                  <c:v>164.77165354330711</c:v>
                </c:pt>
              </c:numCache>
            </c:numRef>
          </c:xVal>
          <c:yVal>
            <c:numRef>
              <c:f>'簡易 RL'!$G$27</c:f>
              <c:numCache>
                <c:formatCode>0"mA"</c:formatCode>
                <c:ptCount val="1"/>
                <c:pt idx="0">
                  <c:v>52.614173228346445</c:v>
                </c:pt>
              </c:numCache>
            </c:numRef>
          </c:yVal>
          <c:smooth val="1"/>
        </c:ser>
        <c:ser>
          <c:idx val="5"/>
          <c:order val="4"/>
          <c:tx>
            <c:v>ロードライン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Pt>
            <c:idx val="1"/>
            <c:marker>
              <c:symbol val="circle"/>
              <c:size val="8"/>
            </c:marker>
          </c:dPt>
          <c:dLbls>
            <c:delete val="1"/>
          </c:dLbls>
          <c:xVal>
            <c:numRef>
              <c:f>'簡易 RL'!$F$23:$F$24</c:f>
              <c:numCache>
                <c:formatCode>0"V"</c:formatCode>
                <c:ptCount val="2"/>
                <c:pt idx="0">
                  <c:v>76</c:v>
                </c:pt>
                <c:pt idx="1">
                  <c:v>250</c:v>
                </c:pt>
              </c:numCache>
            </c:numRef>
          </c:xVal>
          <c:yVal>
            <c:numRef>
              <c:f>'簡易 RL'!$G$23:$G$24</c:f>
              <c:numCache>
                <c:formatCode>0"mA"</c:formatCode>
                <c:ptCount val="2"/>
                <c:pt idx="0">
                  <c:v>97</c:v>
                </c:pt>
                <c:pt idx="1">
                  <c:v>10</c:v>
                </c:pt>
              </c:numCache>
            </c:numRef>
          </c:yVal>
          <c:smooth val="1"/>
        </c:ser>
        <c:ser>
          <c:idx val="3"/>
          <c:order val="5"/>
          <c:tx>
            <c:strRef>
              <c:f>'簡易 RL'!$L$29</c:f>
              <c:strCache>
                <c:ptCount val="1"/>
              </c:strCache>
            </c:strRef>
          </c:tx>
          <c:spPr>
            <a:ln w="31750">
              <a:solidFill>
                <a:srgbClr val="0066CC"/>
              </a:solidFill>
            </a:ln>
          </c:spPr>
          <c:marker>
            <c:symbol val="circle"/>
            <c:size val="8"/>
            <c:spPr>
              <a:solidFill>
                <a:srgbClr val="0FBE02"/>
              </a:solidFill>
              <a:ln>
                <a:solidFill>
                  <a:schemeClr val="tx1"/>
                </a:solidFill>
              </a:ln>
            </c:spPr>
          </c:marker>
          <c:dLbls>
            <c:delete val="1"/>
          </c:dLbls>
          <c:xVal>
            <c:numRef>
              <c:f>'簡易 RL'!$F$25:$F$26</c:f>
              <c:numCache>
                <c:formatCode>0"V"</c:formatCode>
                <c:ptCount val="2"/>
                <c:pt idx="0">
                  <c:v>168.7692307692308</c:v>
                </c:pt>
                <c:pt idx="1">
                  <c:v>161.07692307692309</c:v>
                </c:pt>
              </c:numCache>
            </c:numRef>
          </c:xVal>
          <c:yVal>
            <c:numRef>
              <c:f>'簡易 RL'!$G$25:$G$26</c:f>
              <c:numCache>
                <c:formatCode>0"mA"</c:formatCode>
                <c:ptCount val="2"/>
                <c:pt idx="0">
                  <c:v>76</c:v>
                </c:pt>
                <c:pt idx="1">
                  <c:v>31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'簡易 RL'!$B$25</c:f>
              <c:strCache>
                <c:ptCount val="1"/>
                <c:pt idx="0">
                  <c:v> P </c:v>
                </c:pt>
              </c:strCache>
            </c:strRef>
          </c:tx>
          <c:dLbls>
            <c:spPr>
              <a:solidFill>
                <a:srgbClr val="7030A0"/>
              </a:solidFill>
              <a:ln>
                <a:solidFill>
                  <a:sysClr val="windowText" lastClr="000000"/>
                </a:solidFill>
              </a:ln>
            </c:spPr>
            <c:txPr>
              <a:bodyPr/>
              <a:lstStyle/>
              <a:p>
                <a:pPr algn="ctr">
                  <a:defRPr lang="ja-JP" altLang="en-US" sz="1100" b="1" i="0" u="none" strike="noStrike" kern="1200" baseline="0">
                    <a:solidFill>
                      <a:sysClr val="window" lastClr="FFFFFF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SerName val="1"/>
          </c:dLbls>
          <c:xVal>
            <c:numRef>
              <c:f>'簡易 RL'!$F$25</c:f>
              <c:numCache>
                <c:formatCode>0"V"</c:formatCode>
                <c:ptCount val="1"/>
                <c:pt idx="0">
                  <c:v>168.7692307692308</c:v>
                </c:pt>
              </c:numCache>
            </c:numRef>
          </c:xVal>
          <c:yVal>
            <c:numRef>
              <c:f>'簡易 RL'!$G$25</c:f>
              <c:numCache>
                <c:formatCode>0"mA"</c:formatCode>
                <c:ptCount val="1"/>
                <c:pt idx="0">
                  <c:v>76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'簡易 RL'!$B$26</c:f>
              <c:strCache>
                <c:ptCount val="1"/>
                <c:pt idx="0">
                  <c:v>Q</c:v>
                </c:pt>
              </c:strCache>
            </c:strRef>
          </c:tx>
          <c:dLbls>
            <c:spPr>
              <a:solidFill>
                <a:schemeClr val="accent4">
                  <a:lumMod val="75000"/>
                </a:schemeClr>
              </a:solidFill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ja-JP"/>
              </a:p>
            </c:txPr>
            <c:dLblPos val="b"/>
            <c:showSerName val="1"/>
          </c:dLbls>
          <c:xVal>
            <c:numRef>
              <c:f>'簡易 RL'!$F$26</c:f>
              <c:numCache>
                <c:formatCode>0"V"</c:formatCode>
                <c:ptCount val="1"/>
                <c:pt idx="0">
                  <c:v>161.07692307692309</c:v>
                </c:pt>
              </c:numCache>
            </c:numRef>
          </c:xVal>
          <c:yVal>
            <c:numRef>
              <c:f>'簡易 RL'!$G$26</c:f>
              <c:numCache>
                <c:formatCode>0"mA"</c:formatCode>
                <c:ptCount val="1"/>
                <c:pt idx="0">
                  <c:v>31</c:v>
                </c:pt>
              </c:numCache>
            </c:numRef>
          </c:yVal>
          <c:smooth val="1"/>
        </c:ser>
        <c:dLbls>
          <c:showVal val="1"/>
        </c:dLbls>
        <c:axId val="104483072"/>
        <c:axId val="104505728"/>
      </c:scatterChart>
      <c:valAx>
        <c:axId val="104483072"/>
        <c:scaling>
          <c:orientation val="minMax"/>
          <c:max val="30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プレート電圧</a:t>
                </a:r>
              </a:p>
            </c:rich>
          </c:tx>
          <c:layout/>
        </c:title>
        <c:numFmt formatCode="0&quot;V&quot;" sourceLinked="1"/>
        <c:majorTickMark val="none"/>
        <c:tickLblPos val="nextTo"/>
        <c:crossAx val="104505728"/>
        <c:crosses val="autoZero"/>
        <c:crossBetween val="midCat"/>
        <c:majorUnit val="50"/>
      </c:valAx>
      <c:valAx>
        <c:axId val="104505728"/>
        <c:scaling>
          <c:orientation val="minMax"/>
          <c:max val="175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プレート電流</a:t>
                </a:r>
              </a:p>
            </c:rich>
          </c:tx>
          <c:layout>
            <c:manualLayout>
              <c:xMode val="edge"/>
              <c:yMode val="edge"/>
              <c:x val="1.2000735171164767E-2"/>
              <c:y val="0.41872153400715245"/>
            </c:manualLayout>
          </c:layout>
        </c:title>
        <c:numFmt formatCode="0&quot;mA&quot;" sourceLinked="1"/>
        <c:majorTickMark val="none"/>
        <c:tickLblPos val="nextTo"/>
        <c:crossAx val="104483072"/>
        <c:crosses val="autoZero"/>
        <c:crossBetween val="midCat"/>
        <c:majorUnit val="20"/>
      </c:valAx>
      <c:spPr>
        <a:blipFill>
          <a:blip xmlns:r="http://schemas.openxmlformats.org/officeDocument/2006/relationships" r:embed="rId1"/>
          <a:stretch>
            <a:fillRect/>
          </a:stretch>
        </a:blipFill>
      </c:spPr>
    </c:plotArea>
    <c:plotVisOnly val="1"/>
  </c:chart>
  <c:spPr>
    <a:solidFill>
      <a:srgbClr val="CCFFCC"/>
    </a:solidFill>
    <a:ln w="19050">
      <a:solidFill>
        <a:srgbClr val="008000"/>
      </a:solidFill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378835</xdr:colOff>
      <xdr:row>3</xdr:row>
      <xdr:rowOff>0</xdr:rowOff>
    </xdr:from>
    <xdr:to>
      <xdr:col>20</xdr:col>
      <xdr:colOff>671079</xdr:colOff>
      <xdr:row>15</xdr:row>
      <xdr:rowOff>368011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32"/>
  <sheetViews>
    <sheetView tabSelected="1" zoomScale="88" zoomScaleNormal="88" workbookViewId="0">
      <selection activeCell="S3" sqref="S3"/>
    </sheetView>
  </sheetViews>
  <sheetFormatPr defaultRowHeight="13.5"/>
  <cols>
    <col min="1" max="1" width="1.5" style="1" customWidth="1"/>
    <col min="2" max="8" width="9.25" style="1" customWidth="1"/>
    <col min="9" max="20" width="8.125" style="1" customWidth="1"/>
    <col min="21" max="16384" width="9" style="1"/>
  </cols>
  <sheetData>
    <row r="1" spans="2:21" ht="8.25" customHeight="1"/>
    <row r="2" spans="2:21" ht="33.75" customHeight="1">
      <c r="B2" s="69" t="s">
        <v>5</v>
      </c>
      <c r="C2" s="69"/>
      <c r="D2" s="69"/>
      <c r="E2" s="69"/>
      <c r="F2" s="69"/>
      <c r="G2" s="69"/>
      <c r="H2" s="69"/>
      <c r="I2" s="69"/>
      <c r="J2" s="45"/>
      <c r="L2" s="56" t="s">
        <v>15</v>
      </c>
      <c r="M2" s="74" t="s">
        <v>33</v>
      </c>
      <c r="N2" s="75"/>
      <c r="O2" s="75"/>
      <c r="P2" s="75"/>
      <c r="Q2" s="75"/>
      <c r="R2" s="76"/>
      <c r="S2" s="70" t="s">
        <v>55</v>
      </c>
      <c r="T2" s="71"/>
      <c r="U2" s="72"/>
    </row>
    <row r="3" spans="2:21" ht="8.25" customHeight="1"/>
    <row r="4" spans="2:21" ht="37.5" customHeight="1">
      <c r="B4" s="48" t="s">
        <v>43</v>
      </c>
      <c r="C4" s="4" t="s">
        <v>39</v>
      </c>
      <c r="D4" s="4" t="s">
        <v>0</v>
      </c>
      <c r="E4" s="53" t="s">
        <v>44</v>
      </c>
      <c r="F4" s="4" t="s">
        <v>38</v>
      </c>
    </row>
    <row r="5" spans="2:21" ht="27.75" customHeight="1">
      <c r="B5" s="13">
        <v>8608</v>
      </c>
      <c r="C5" s="14">
        <v>250</v>
      </c>
      <c r="D5" s="15">
        <v>0.13</v>
      </c>
      <c r="E5" s="54">
        <v>12</v>
      </c>
      <c r="F5" s="49">
        <v>2</v>
      </c>
    </row>
    <row r="6" spans="2:21" ht="9.75" customHeight="1"/>
    <row r="7" spans="2:21" ht="28.5" customHeight="1">
      <c r="B7" s="67"/>
      <c r="C7" s="68"/>
      <c r="D7" s="4" t="s">
        <v>6</v>
      </c>
      <c r="E7" s="4" t="s">
        <v>8</v>
      </c>
    </row>
    <row r="8" spans="2:21" ht="28.5" customHeight="1">
      <c r="B8" s="61" t="s">
        <v>31</v>
      </c>
      <c r="C8" s="62"/>
      <c r="D8" s="44" t="s">
        <v>4</v>
      </c>
      <c r="E8" s="50">
        <v>135</v>
      </c>
    </row>
    <row r="9" spans="2:21" ht="28.5" customHeight="1">
      <c r="B9" s="61" t="s">
        <v>10</v>
      </c>
      <c r="C9" s="62"/>
      <c r="D9" s="51">
        <v>-2</v>
      </c>
      <c r="E9" s="50">
        <v>97</v>
      </c>
    </row>
    <row r="10" spans="2:21" ht="28.5" customHeight="1">
      <c r="B10" s="61" t="s">
        <v>11</v>
      </c>
      <c r="C10" s="62"/>
      <c r="D10" s="51">
        <v>-4.5</v>
      </c>
      <c r="E10" s="50">
        <v>10</v>
      </c>
    </row>
    <row r="11" spans="2:21" ht="28.5" customHeight="1">
      <c r="B11" s="61" t="s">
        <v>13</v>
      </c>
      <c r="C11" s="62"/>
      <c r="D11" s="51">
        <v>-2.5</v>
      </c>
      <c r="E11" s="50">
        <v>76</v>
      </c>
    </row>
    <row r="12" spans="2:21" ht="28.5" customHeight="1">
      <c r="B12" s="61" t="s">
        <v>12</v>
      </c>
      <c r="C12" s="62"/>
      <c r="D12" s="51">
        <v>-3.5</v>
      </c>
      <c r="E12" s="50">
        <v>31</v>
      </c>
    </row>
    <row r="13" spans="2:21" s="3" customFormat="1" ht="30" customHeight="1">
      <c r="B13" s="55" t="s">
        <v>45</v>
      </c>
    </row>
    <row r="14" spans="2:21" ht="28.5" customHeight="1">
      <c r="B14" s="64" t="s">
        <v>28</v>
      </c>
      <c r="C14" s="65"/>
      <c r="D14" s="64" t="s">
        <v>1</v>
      </c>
      <c r="E14" s="73" t="s">
        <v>30</v>
      </c>
      <c r="F14" s="64" t="s">
        <v>2</v>
      </c>
      <c r="G14" s="73" t="s">
        <v>29</v>
      </c>
      <c r="H14" s="64" t="s">
        <v>3</v>
      </c>
    </row>
    <row r="15" spans="2:21" s="2" customFormat="1" ht="28.5" customHeight="1">
      <c r="B15" s="4" t="s">
        <v>26</v>
      </c>
      <c r="C15" s="4" t="s">
        <v>27</v>
      </c>
      <c r="D15" s="66"/>
      <c r="E15" s="66"/>
      <c r="F15" s="66"/>
      <c r="G15" s="66"/>
      <c r="H15" s="66"/>
    </row>
    <row r="16" spans="2:21" s="2" customFormat="1" ht="30" customHeight="1">
      <c r="B16" s="41">
        <f>F27</f>
        <v>164.77165354330711</v>
      </c>
      <c r="C16" s="42">
        <f>G27</f>
        <v>52.614173228346445</v>
      </c>
      <c r="D16" s="8">
        <f>(F24-F23)*(G23-G24)/8/1000</f>
        <v>1.89225</v>
      </c>
      <c r="E16" s="9">
        <f>(H23-H24)</f>
        <v>28.873563218390807</v>
      </c>
      <c r="F16" s="10">
        <f>((F23+F24)/2-F27)/(F23-F24)</f>
        <v>1.0181916915558104E-2</v>
      </c>
      <c r="G16" s="11">
        <f>(F25-F26)/(G25-G26)*1000</f>
        <v>170.94017094017127</v>
      </c>
      <c r="H16" s="12">
        <f>8/((G16+330)/(F5*1000/8)+0.6)</f>
        <v>3.0724789915966371</v>
      </c>
    </row>
    <row r="17" spans="2:20" ht="14.25" thickBot="1"/>
    <row r="18" spans="2:20" s="43" customFormat="1" ht="18" customHeight="1" thickTop="1"/>
    <row r="19" spans="2:20" ht="18" customHeight="1">
      <c r="B19" s="3" t="s">
        <v>24</v>
      </c>
      <c r="K19" s="19" t="s">
        <v>25</v>
      </c>
    </row>
    <row r="20" spans="2:20" ht="18" customHeight="1">
      <c r="B20" s="63"/>
      <c r="C20" s="63"/>
      <c r="D20" s="63"/>
      <c r="E20" s="4" t="s">
        <v>6</v>
      </c>
      <c r="F20" s="4" t="s">
        <v>7</v>
      </c>
      <c r="G20" s="4" t="s">
        <v>8</v>
      </c>
      <c r="H20" s="4" t="s">
        <v>9</v>
      </c>
      <c r="K20" s="25" t="s">
        <v>47</v>
      </c>
      <c r="L20" s="26"/>
      <c r="M20" s="26"/>
      <c r="N20" s="26"/>
      <c r="O20" s="26"/>
      <c r="P20" s="26"/>
      <c r="Q20" s="26"/>
      <c r="R20" s="27"/>
      <c r="S20" s="27"/>
      <c r="T20" s="28"/>
    </row>
    <row r="21" spans="2:20" ht="18" customHeight="1">
      <c r="B21" s="4" t="s">
        <v>36</v>
      </c>
      <c r="C21" s="60" t="s">
        <v>31</v>
      </c>
      <c r="D21" s="60"/>
      <c r="E21" s="5" t="s">
        <v>4</v>
      </c>
      <c r="F21" s="6">
        <v>0</v>
      </c>
      <c r="G21" s="16">
        <f>E8</f>
        <v>135</v>
      </c>
      <c r="H21" s="5" t="s">
        <v>4</v>
      </c>
      <c r="K21" s="29"/>
      <c r="L21" s="20"/>
      <c r="M21" s="21" t="s">
        <v>46</v>
      </c>
      <c r="N21" s="22"/>
      <c r="O21" s="18" t="s">
        <v>16</v>
      </c>
      <c r="P21" s="52" t="s">
        <v>17</v>
      </c>
      <c r="Q21" s="47"/>
      <c r="R21" s="30"/>
      <c r="S21" s="30"/>
      <c r="T21" s="31"/>
    </row>
    <row r="22" spans="2:20" ht="18" customHeight="1">
      <c r="B22" s="4" t="s">
        <v>37</v>
      </c>
      <c r="C22" s="60" t="s">
        <v>32</v>
      </c>
      <c r="D22" s="60"/>
      <c r="E22" s="5" t="s">
        <v>4</v>
      </c>
      <c r="F22" s="6">
        <f>G21*F5</f>
        <v>270</v>
      </c>
      <c r="G22" s="16">
        <v>0</v>
      </c>
      <c r="H22" s="5" t="s">
        <v>4</v>
      </c>
      <c r="K22" s="29"/>
      <c r="L22" s="57"/>
      <c r="M22" s="58" t="s">
        <v>21</v>
      </c>
      <c r="N22" s="23"/>
      <c r="O22" s="17">
        <f>-1/F5</f>
        <v>-0.5</v>
      </c>
      <c r="P22" s="46">
        <f>E8</f>
        <v>135</v>
      </c>
      <c r="Q22" s="47"/>
      <c r="R22" s="30"/>
      <c r="S22" s="30"/>
      <c r="T22" s="31"/>
    </row>
    <row r="23" spans="2:20" ht="18" customHeight="1">
      <c r="B23" s="4" t="s">
        <v>40</v>
      </c>
      <c r="C23" s="60" t="s">
        <v>10</v>
      </c>
      <c r="D23" s="60"/>
      <c r="E23" s="7">
        <f>D9</f>
        <v>-2</v>
      </c>
      <c r="F23" s="6">
        <f>(G21-G23)*F5</f>
        <v>76</v>
      </c>
      <c r="G23" s="16">
        <f>E9</f>
        <v>97</v>
      </c>
      <c r="H23" s="7">
        <f>(E23-$D$5*F23)/(1-$D$5)</f>
        <v>-13.655172413793105</v>
      </c>
      <c r="K23" s="32" t="s">
        <v>48</v>
      </c>
      <c r="L23" s="33"/>
      <c r="M23" s="33"/>
      <c r="N23" s="33"/>
      <c r="O23" s="33"/>
      <c r="P23" s="33"/>
      <c r="Q23" s="33"/>
      <c r="R23" s="30"/>
      <c r="S23" s="30"/>
      <c r="T23" s="31"/>
    </row>
    <row r="24" spans="2:20" ht="18" customHeight="1">
      <c r="B24" s="4" t="s">
        <v>41</v>
      </c>
      <c r="C24" s="60" t="s">
        <v>11</v>
      </c>
      <c r="D24" s="60"/>
      <c r="E24" s="7">
        <f>D10</f>
        <v>-4.5</v>
      </c>
      <c r="F24" s="6">
        <f>(G21-G24)*F5</f>
        <v>250</v>
      </c>
      <c r="G24" s="16">
        <f>E10</f>
        <v>10</v>
      </c>
      <c r="H24" s="7">
        <f>(E24-$D$5*F24)/(1-$D$5)</f>
        <v>-42.52873563218391</v>
      </c>
      <c r="K24" s="34" t="s">
        <v>49</v>
      </c>
      <c r="L24" s="33"/>
      <c r="M24" s="33"/>
      <c r="N24" s="33"/>
      <c r="O24" s="33" t="s">
        <v>50</v>
      </c>
      <c r="P24" s="33"/>
      <c r="Q24" s="33"/>
      <c r="R24" s="30"/>
      <c r="S24" s="30"/>
      <c r="T24" s="31"/>
    </row>
    <row r="25" spans="2:20" ht="18" customHeight="1">
      <c r="B25" s="4" t="s">
        <v>42</v>
      </c>
      <c r="C25" s="60" t="s">
        <v>13</v>
      </c>
      <c r="D25" s="60"/>
      <c r="E25" s="7">
        <f>D11</f>
        <v>-2.5</v>
      </c>
      <c r="F25" s="6">
        <f>(E25-(1-$D$5)*H25)/$D$5</f>
        <v>168.7692307692308</v>
      </c>
      <c r="G25" s="16">
        <f>E11</f>
        <v>76</v>
      </c>
      <c r="H25" s="7">
        <f>H23+(H24-H23)/2</f>
        <v>-28.09195402298851</v>
      </c>
      <c r="K25" s="32" t="s">
        <v>19</v>
      </c>
      <c r="L25" s="33"/>
      <c r="M25" s="33"/>
      <c r="N25" s="33"/>
      <c r="O25" s="33"/>
      <c r="P25" s="33"/>
      <c r="Q25" s="33"/>
      <c r="R25" s="30"/>
      <c r="S25" s="30"/>
      <c r="T25" s="31"/>
    </row>
    <row r="26" spans="2:20" ht="18" customHeight="1">
      <c r="B26" s="4" t="s">
        <v>34</v>
      </c>
      <c r="C26" s="60" t="s">
        <v>12</v>
      </c>
      <c r="D26" s="60"/>
      <c r="E26" s="7">
        <f>D12</f>
        <v>-3.5</v>
      </c>
      <c r="F26" s="6">
        <f>(E26-(1-$D$5)*H26)/$D$5</f>
        <v>161.07692307692309</v>
      </c>
      <c r="G26" s="16">
        <f>E12</f>
        <v>31</v>
      </c>
      <c r="H26" s="7">
        <f>H25</f>
        <v>-28.09195402298851</v>
      </c>
      <c r="K26" s="34" t="s">
        <v>51</v>
      </c>
      <c r="L26" s="33"/>
      <c r="M26" s="33"/>
      <c r="N26" s="33"/>
      <c r="O26" s="33" t="s">
        <v>52</v>
      </c>
      <c r="P26" s="33"/>
      <c r="Q26" s="33"/>
      <c r="R26" s="30"/>
      <c r="S26" s="30"/>
      <c r="T26" s="31"/>
    </row>
    <row r="27" spans="2:20" ht="18" customHeight="1">
      <c r="B27" s="4" t="s">
        <v>35</v>
      </c>
      <c r="C27" s="60" t="s">
        <v>14</v>
      </c>
      <c r="D27" s="60"/>
      <c r="E27" s="5" t="s">
        <v>4</v>
      </c>
      <c r="F27" s="6">
        <f>(P29-P22)/(O22-O29)</f>
        <v>164.77165354330711</v>
      </c>
      <c r="G27" s="16">
        <f>O22*F27+P22</f>
        <v>52.614173228346445</v>
      </c>
      <c r="H27" s="7">
        <f>H26</f>
        <v>-28.09195402298851</v>
      </c>
      <c r="K27" s="34" t="s">
        <v>20</v>
      </c>
      <c r="L27" s="24"/>
      <c r="M27" s="33"/>
      <c r="N27" s="33"/>
      <c r="O27" s="33"/>
      <c r="P27" s="33"/>
      <c r="Q27" s="33"/>
      <c r="R27" s="30"/>
      <c r="S27" s="30"/>
      <c r="T27" s="31"/>
    </row>
    <row r="28" spans="2:20" ht="18" customHeight="1">
      <c r="K28" s="35"/>
      <c r="L28" s="20"/>
      <c r="M28" s="21" t="s">
        <v>53</v>
      </c>
      <c r="N28" s="22"/>
      <c r="O28" s="18" t="s">
        <v>16</v>
      </c>
      <c r="P28" s="46" t="s">
        <v>17</v>
      </c>
      <c r="Q28" s="47"/>
      <c r="R28" s="30"/>
      <c r="S28" s="30"/>
      <c r="T28" s="31"/>
    </row>
    <row r="29" spans="2:20" ht="18" customHeight="1">
      <c r="K29" s="29"/>
      <c r="L29" s="46"/>
      <c r="M29" s="59" t="s">
        <v>22</v>
      </c>
      <c r="N29" s="23"/>
      <c r="O29" s="17">
        <f>(G26-G25)/(F26-F25)</f>
        <v>5.8499999999999881</v>
      </c>
      <c r="P29" s="46">
        <f>G25-O29*F25</f>
        <v>-911.29999999999814</v>
      </c>
      <c r="Q29" s="47"/>
      <c r="R29" s="30"/>
      <c r="S29" s="30"/>
      <c r="T29" s="31"/>
    </row>
    <row r="30" spans="2:20" ht="18" customHeight="1">
      <c r="K30" s="32" t="s">
        <v>54</v>
      </c>
      <c r="L30" s="33"/>
      <c r="M30" s="33"/>
      <c r="N30" s="33"/>
      <c r="O30" s="33"/>
      <c r="P30" s="33"/>
      <c r="Q30" s="33"/>
      <c r="R30" s="30"/>
      <c r="S30" s="30"/>
      <c r="T30" s="31"/>
    </row>
    <row r="31" spans="2:20" ht="18" customHeight="1">
      <c r="K31" s="29"/>
      <c r="L31" s="33" t="s">
        <v>23</v>
      </c>
      <c r="M31" s="33"/>
      <c r="N31" s="33"/>
      <c r="O31" s="33"/>
      <c r="P31" s="33"/>
      <c r="Q31" s="33"/>
      <c r="R31" s="30"/>
      <c r="S31" s="30"/>
      <c r="T31" s="31"/>
    </row>
    <row r="32" spans="2:20" ht="18" customHeight="1">
      <c r="K32" s="36"/>
      <c r="L32" s="37" t="s">
        <v>18</v>
      </c>
      <c r="M32" s="38"/>
      <c r="N32" s="38"/>
      <c r="O32" s="38"/>
      <c r="P32" s="38"/>
      <c r="Q32" s="38"/>
      <c r="R32" s="39"/>
      <c r="S32" s="39"/>
      <c r="T32" s="40"/>
    </row>
  </sheetData>
  <mergeCells count="23">
    <mergeCell ref="B7:C7"/>
    <mergeCell ref="B8:C8"/>
    <mergeCell ref="B2:I2"/>
    <mergeCell ref="S2:U2"/>
    <mergeCell ref="C25:D25"/>
    <mergeCell ref="E14:E15"/>
    <mergeCell ref="F14:F15"/>
    <mergeCell ref="G14:G15"/>
    <mergeCell ref="H14:H15"/>
    <mergeCell ref="M2:R2"/>
    <mergeCell ref="C26:D26"/>
    <mergeCell ref="C27:D27"/>
    <mergeCell ref="B9:C9"/>
    <mergeCell ref="B10:C10"/>
    <mergeCell ref="B11:C11"/>
    <mergeCell ref="B12:C12"/>
    <mergeCell ref="B20:D20"/>
    <mergeCell ref="C21:D21"/>
    <mergeCell ref="C22:D22"/>
    <mergeCell ref="C23:D23"/>
    <mergeCell ref="C24:D24"/>
    <mergeCell ref="B14:C14"/>
    <mergeCell ref="D14:D15"/>
  </mergeCells>
  <phoneticPr fontId="1"/>
  <pageMargins left="0.70866141732283472" right="0.70866141732283472" top="0.74803149606299213" bottom="0.74803149606299213" header="0.31496062992125984" footer="0.31496062992125984"/>
  <pageSetup paperSize="9" scale="84" fitToHeight="2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簡易 RL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</dc:creator>
  <cp:lastModifiedBy>wk</cp:lastModifiedBy>
  <cp:lastPrinted>2012-11-28T12:27:03Z</cp:lastPrinted>
  <dcterms:created xsi:type="dcterms:W3CDTF">2012-04-26T11:41:43Z</dcterms:created>
  <dcterms:modified xsi:type="dcterms:W3CDTF">2013-10-19T22:51:03Z</dcterms:modified>
</cp:coreProperties>
</file>