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appa\さくら\KAKUSAN真空管アンプのwebファイル\tube\note\ks\"/>
    </mc:Choice>
  </mc:AlternateContent>
  <bookViews>
    <workbookView xWindow="0" yWindow="0" windowWidth="20490" windowHeight="8355"/>
  </bookViews>
  <sheets>
    <sheet name="標準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8" i="1"/>
  <c r="D17" i="1" s="1"/>
  <c r="D20" i="1"/>
  <c r="D23" i="1" s="1"/>
  <c r="D19" i="1" l="1"/>
  <c r="D25" i="1" s="1"/>
  <c r="D24" i="1" l="1"/>
  <c r="D26" i="1"/>
  <c r="D22" i="1"/>
  <c r="D27" i="1" l="1"/>
  <c r="D28" i="1"/>
  <c r="D29" i="1"/>
</calcChain>
</file>

<file path=xl/sharedStrings.xml><?xml version="1.0" encoding="utf-8"?>
<sst xmlns="http://schemas.openxmlformats.org/spreadsheetml/2006/main" count="80" uniqueCount="55">
  <si>
    <t>V1の増幅率</t>
    <rPh sb="3" eb="5">
      <t>ゾウフク</t>
    </rPh>
    <rPh sb="5" eb="6">
      <t>リツ</t>
    </rPh>
    <phoneticPr fontId="2"/>
  </si>
  <si>
    <t>V1の内部抵抗</t>
    <rPh sb="3" eb="5">
      <t>ナイブ</t>
    </rPh>
    <rPh sb="5" eb="7">
      <t>テイコウ</t>
    </rPh>
    <phoneticPr fontId="2"/>
  </si>
  <si>
    <t>rp1</t>
    <phoneticPr fontId="2"/>
  </si>
  <si>
    <t>μ1</t>
    <phoneticPr fontId="2"/>
  </si>
  <si>
    <t>V1</t>
    <phoneticPr fontId="2"/>
  </si>
  <si>
    <t>V2</t>
    <phoneticPr fontId="2"/>
  </si>
  <si>
    <t>プレート抵抗</t>
    <rPh sb="4" eb="6">
      <t>テイコウ</t>
    </rPh>
    <phoneticPr fontId="2"/>
  </si>
  <si>
    <t>RL</t>
    <phoneticPr fontId="2"/>
  </si>
  <si>
    <t>負帰還抵抗</t>
    <rPh sb="0" eb="1">
      <t>フ</t>
    </rPh>
    <rPh sb="1" eb="3">
      <t>キカン</t>
    </rPh>
    <rPh sb="3" eb="5">
      <t>テイコウ</t>
    </rPh>
    <phoneticPr fontId="2"/>
  </si>
  <si>
    <t>Rf</t>
    <phoneticPr fontId="2"/>
  </si>
  <si>
    <t>Rs</t>
    <phoneticPr fontId="2"/>
  </si>
  <si>
    <t>負帰還率</t>
    <rPh sb="0" eb="1">
      <t>フ</t>
    </rPh>
    <rPh sb="1" eb="3">
      <t>キカン</t>
    </rPh>
    <rPh sb="3" eb="4">
      <t>リツ</t>
    </rPh>
    <phoneticPr fontId="2"/>
  </si>
  <si>
    <t>β</t>
    <phoneticPr fontId="2"/>
  </si>
  <si>
    <t>ﾒｲﾝｱﾝﾌﾟの入力抵抗</t>
    <rPh sb="8" eb="10">
      <t>ニュウリョク</t>
    </rPh>
    <rPh sb="10" eb="12">
      <t>テイコウ</t>
    </rPh>
    <phoneticPr fontId="2"/>
  </si>
  <si>
    <t>Zin</t>
    <phoneticPr fontId="2"/>
  </si>
  <si>
    <t>RL1</t>
    <phoneticPr fontId="2"/>
  </si>
  <si>
    <t>RL2</t>
    <phoneticPr fontId="2"/>
  </si>
  <si>
    <t>RL3</t>
    <phoneticPr fontId="2"/>
  </si>
  <si>
    <t>Zi2</t>
    <phoneticPr fontId="2"/>
  </si>
  <si>
    <t>Zo1</t>
    <phoneticPr fontId="2"/>
  </si>
  <si>
    <t>図定義参照</t>
    <rPh sb="0" eb="1">
      <t>ズ</t>
    </rPh>
    <rPh sb="1" eb="3">
      <t>テイギ</t>
    </rPh>
    <rPh sb="3" eb="5">
      <t>サンショウ</t>
    </rPh>
    <phoneticPr fontId="2"/>
  </si>
  <si>
    <t>増幅率</t>
    <rPh sb="0" eb="2">
      <t>ゾウフク</t>
    </rPh>
    <rPh sb="2" eb="3">
      <t>リツ</t>
    </rPh>
    <phoneticPr fontId="2"/>
  </si>
  <si>
    <t>出力インピーダンス</t>
    <rPh sb="0" eb="2">
      <t>シュツリョク</t>
    </rPh>
    <phoneticPr fontId="2"/>
  </si>
  <si>
    <t>V1の負荷</t>
    <rPh sb="3" eb="5">
      <t>フカ</t>
    </rPh>
    <phoneticPr fontId="2"/>
  </si>
  <si>
    <t>V2の負荷</t>
    <rPh sb="3" eb="5">
      <t>フカ</t>
    </rPh>
    <phoneticPr fontId="2"/>
  </si>
  <si>
    <t>プレート電流</t>
    <rPh sb="4" eb="6">
      <t>デンリュウ</t>
    </rPh>
    <phoneticPr fontId="2"/>
  </si>
  <si>
    <t>カソード電圧</t>
    <rPh sb="4" eb="6">
      <t>デンアツ</t>
    </rPh>
    <phoneticPr fontId="2"/>
  </si>
  <si>
    <t>V1の負荷グリッド電圧</t>
    <rPh sb="3" eb="5">
      <t>フカ</t>
    </rPh>
    <rPh sb="9" eb="11">
      <t>デンアツ</t>
    </rPh>
    <phoneticPr fontId="2"/>
  </si>
  <si>
    <t>V2の負荷グリッド電圧</t>
    <rPh sb="3" eb="5">
      <t>フカ</t>
    </rPh>
    <rPh sb="9" eb="11">
      <t>デンアツ</t>
    </rPh>
    <phoneticPr fontId="2"/>
  </si>
  <si>
    <t>Ao2</t>
    <phoneticPr fontId="2"/>
  </si>
  <si>
    <t>Zo2</t>
    <phoneticPr fontId="2"/>
  </si>
  <si>
    <t>Rp1</t>
    <phoneticPr fontId="2"/>
  </si>
  <si>
    <t>Rp2</t>
    <phoneticPr fontId="2"/>
  </si>
  <si>
    <t>ip</t>
    <phoneticPr fontId="2"/>
  </si>
  <si>
    <t>ek</t>
    <phoneticPr fontId="2"/>
  </si>
  <si>
    <t>eg1</t>
    <phoneticPr fontId="2"/>
  </si>
  <si>
    <t>eg2</t>
    <phoneticPr fontId="2"/>
  </si>
  <si>
    <t>入力電圧</t>
    <rPh sb="0" eb="2">
      <t>ニュウリョク</t>
    </rPh>
    <rPh sb="2" eb="4">
      <t>デンアツ</t>
    </rPh>
    <phoneticPr fontId="2"/>
  </si>
  <si>
    <t>ein</t>
    <phoneticPr fontId="2"/>
  </si>
  <si>
    <t>KΩ</t>
    <phoneticPr fontId="2"/>
  </si>
  <si>
    <t>倍</t>
    <rPh sb="0" eb="1">
      <t>バイ</t>
    </rPh>
    <phoneticPr fontId="2"/>
  </si>
  <si>
    <t>V</t>
    <phoneticPr fontId="2"/>
  </si>
  <si>
    <t>mA</t>
    <phoneticPr fontId="2"/>
  </si>
  <si>
    <t>V</t>
    <phoneticPr fontId="2"/>
  </si>
  <si>
    <t>V</t>
    <phoneticPr fontId="2"/>
  </si>
  <si>
    <t>要素</t>
    <rPh sb="0" eb="2">
      <t>ヨウソ</t>
    </rPh>
    <phoneticPr fontId="2"/>
  </si>
  <si>
    <t>記号</t>
    <rPh sb="0" eb="2">
      <t>キゴウ</t>
    </rPh>
    <phoneticPr fontId="2"/>
  </si>
  <si>
    <t>単位</t>
    <rPh sb="0" eb="2">
      <t>タンイ</t>
    </rPh>
    <phoneticPr fontId="2"/>
  </si>
  <si>
    <t>－</t>
    <phoneticPr fontId="2"/>
  </si>
  <si>
    <t>μ2</t>
    <phoneticPr fontId="2"/>
  </si>
  <si>
    <t>rp2</t>
    <phoneticPr fontId="2"/>
  </si>
  <si>
    <t>12AU7</t>
    <phoneticPr fontId="2"/>
  </si>
  <si>
    <t>12AU7</t>
    <phoneticPr fontId="2"/>
  </si>
  <si>
    <t>V2の増幅率</t>
    <rPh sb="3" eb="5">
      <t>ゾウフク</t>
    </rPh>
    <rPh sb="5" eb="6">
      <t>リツ</t>
    </rPh>
    <phoneticPr fontId="2"/>
  </si>
  <si>
    <t>V2の内部抵抗</t>
    <rPh sb="3" eb="5">
      <t>ナイブ</t>
    </rPh>
    <rPh sb="5" eb="7">
      <t>テイコウ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</si>
</sst>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00_ "/>
    <numFmt numFmtId="177" formatCode="0_);[Red]\(0\)"/>
    <numFmt numFmtId="178" formatCode="0.0_);[Red]\(0.0\)"/>
    <numFmt numFmtId="179" formatCode="0.00_);[Red]\(0.00\)"/>
    <numFmt numFmtId="180" formatCode="0.000_);[Red]\(0.000\)"/>
    <numFmt numFmtId="181" formatCode="0.0000_);[Red]\(0.0000\)"/>
  </numFmts>
  <fonts count="3" x14ac:knownFonts="1">
    <font>
      <sz val="11"/>
      <color theme="1"/>
      <name val="ＭＳ Ｐ明朝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明朝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right" vertical="center"/>
    </xf>
    <xf numFmtId="177" fontId="1" fillId="0" borderId="1" xfId="0" applyNumberFormat="1" applyFont="1" applyBorder="1">
      <alignment vertical="center"/>
    </xf>
    <xf numFmtId="0" fontId="1" fillId="2" borderId="0" xfId="0" applyFont="1" applyFill="1">
      <alignment vertical="center"/>
    </xf>
    <xf numFmtId="0" fontId="1" fillId="2" borderId="1" xfId="0" applyFont="1" applyFill="1" applyBorder="1">
      <alignment vertical="center"/>
    </xf>
    <xf numFmtId="0" fontId="1" fillId="3" borderId="1" xfId="0" applyFont="1" applyFill="1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177" fontId="1" fillId="3" borderId="1" xfId="0" applyNumberFormat="1" applyFont="1" applyFill="1" applyBorder="1">
      <alignment vertical="center"/>
    </xf>
    <xf numFmtId="178" fontId="1" fillId="3" borderId="1" xfId="0" applyNumberFormat="1" applyFont="1" applyFill="1" applyBorder="1">
      <alignment vertical="center"/>
    </xf>
    <xf numFmtId="0" fontId="1" fillId="4" borderId="1" xfId="0" applyFont="1" applyFill="1" applyBorder="1">
      <alignment vertical="center"/>
    </xf>
    <xf numFmtId="0" fontId="1" fillId="4" borderId="1" xfId="0" applyFont="1" applyFill="1" applyBorder="1" applyAlignment="1">
      <alignment horizontal="right" vertical="center"/>
    </xf>
    <xf numFmtId="181" fontId="1" fillId="4" borderId="1" xfId="0" applyNumberFormat="1" applyFont="1" applyFill="1" applyBorder="1">
      <alignment vertical="center"/>
    </xf>
    <xf numFmtId="179" fontId="1" fillId="4" borderId="1" xfId="0" applyNumberFormat="1" applyFont="1" applyFill="1" applyBorder="1">
      <alignment vertical="center"/>
    </xf>
    <xf numFmtId="180" fontId="1" fillId="4" borderId="1" xfId="0" applyNumberFormat="1" applyFont="1" applyFill="1" applyBorder="1">
      <alignment vertical="center"/>
    </xf>
    <xf numFmtId="0" fontId="1" fillId="2" borderId="1" xfId="0" applyFont="1" applyFill="1" applyBorder="1" applyAlignment="1">
      <alignment horizontal="right" vertical="center"/>
    </xf>
    <xf numFmtId="177" fontId="1" fillId="2" borderId="1" xfId="0" applyNumberFormat="1" applyFont="1" applyFill="1" applyBorder="1">
      <alignment vertical="center"/>
    </xf>
    <xf numFmtId="176" fontId="1" fillId="4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21</xdr:col>
      <xdr:colOff>351009</xdr:colOff>
      <xdr:row>25</xdr:row>
      <xdr:rowOff>199284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" y="238125"/>
          <a:ext cx="11323809" cy="5923809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オーガニック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オーガニック">
      <a:majorFont>
        <a:latin typeface="Garamond" panose="020204040303010108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aramond" panose="02020404030301010803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オーガニック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tabSelected="1" workbookViewId="0">
      <selection activeCell="E16" sqref="E16"/>
    </sheetView>
  </sheetViews>
  <sheetFormatPr defaultRowHeight="18.75" x14ac:dyDescent="0.15"/>
  <cols>
    <col min="1" max="1" width="21.625" style="1" customWidth="1"/>
    <col min="2" max="2" width="9" style="1"/>
    <col min="3" max="3" width="6.125" style="2" customWidth="1"/>
    <col min="4" max="4" width="10.375" style="1" customWidth="1"/>
    <col min="5" max="16384" width="9" style="1"/>
  </cols>
  <sheetData>
    <row r="2" spans="1:4" x14ac:dyDescent="0.15">
      <c r="A2" s="3" t="s">
        <v>45</v>
      </c>
      <c r="B2" s="3" t="s">
        <v>46</v>
      </c>
      <c r="C2" s="4" t="s">
        <v>47</v>
      </c>
      <c r="D2" s="3"/>
    </row>
    <row r="3" spans="1:4" ht="18.75" customHeight="1" x14ac:dyDescent="0.15">
      <c r="A3" s="8" t="s">
        <v>4</v>
      </c>
      <c r="B3" s="9" t="s">
        <v>48</v>
      </c>
      <c r="C3" s="10" t="s">
        <v>48</v>
      </c>
      <c r="D3" s="9" t="s">
        <v>51</v>
      </c>
    </row>
    <row r="4" spans="1:4" ht="18.75" customHeight="1" x14ac:dyDescent="0.15">
      <c r="A4" s="8" t="s">
        <v>5</v>
      </c>
      <c r="B4" s="9" t="s">
        <v>48</v>
      </c>
      <c r="C4" s="10" t="s">
        <v>48</v>
      </c>
      <c r="D4" s="9" t="s">
        <v>52</v>
      </c>
    </row>
    <row r="5" spans="1:4" ht="19.5" customHeight="1" x14ac:dyDescent="0.15">
      <c r="A5" s="8" t="s">
        <v>0</v>
      </c>
      <c r="B5" s="8" t="s">
        <v>3</v>
      </c>
      <c r="C5" s="10" t="s">
        <v>40</v>
      </c>
      <c r="D5" s="11">
        <v>17.36</v>
      </c>
    </row>
    <row r="6" spans="1:4" x14ac:dyDescent="0.15">
      <c r="A6" s="8" t="s">
        <v>1</v>
      </c>
      <c r="B6" s="8" t="s">
        <v>2</v>
      </c>
      <c r="C6" s="10" t="s">
        <v>39</v>
      </c>
      <c r="D6" s="12">
        <v>10.27</v>
      </c>
    </row>
    <row r="7" spans="1:4" x14ac:dyDescent="0.15">
      <c r="A7" s="8" t="s">
        <v>53</v>
      </c>
      <c r="B7" s="8" t="s">
        <v>49</v>
      </c>
      <c r="C7" s="10" t="s">
        <v>40</v>
      </c>
      <c r="D7" s="11">
        <v>17.36</v>
      </c>
    </row>
    <row r="8" spans="1:4" x14ac:dyDescent="0.15">
      <c r="A8" s="8" t="s">
        <v>54</v>
      </c>
      <c r="B8" s="8" t="s">
        <v>50</v>
      </c>
      <c r="C8" s="10" t="s">
        <v>39</v>
      </c>
      <c r="D8" s="12">
        <v>10.27</v>
      </c>
    </row>
    <row r="9" spans="1:4" x14ac:dyDescent="0.15">
      <c r="A9" s="8" t="s">
        <v>6</v>
      </c>
      <c r="B9" s="8" t="s">
        <v>7</v>
      </c>
      <c r="C9" s="10" t="s">
        <v>39</v>
      </c>
      <c r="D9" s="11">
        <v>20</v>
      </c>
    </row>
    <row r="10" spans="1:4" x14ac:dyDescent="0.15">
      <c r="A10" s="8" t="s">
        <v>8</v>
      </c>
      <c r="B10" s="8" t="s">
        <v>9</v>
      </c>
      <c r="C10" s="10" t="s">
        <v>39</v>
      </c>
      <c r="D10" s="11">
        <v>100</v>
      </c>
    </row>
    <row r="11" spans="1:4" x14ac:dyDescent="0.15">
      <c r="A11" s="8" t="s">
        <v>8</v>
      </c>
      <c r="B11" s="8" t="s">
        <v>10</v>
      </c>
      <c r="C11" s="10" t="s">
        <v>39</v>
      </c>
      <c r="D11" s="11">
        <v>56</v>
      </c>
    </row>
    <row r="12" spans="1:4" x14ac:dyDescent="0.15">
      <c r="A12" s="8" t="s">
        <v>13</v>
      </c>
      <c r="B12" s="8" t="s">
        <v>14</v>
      </c>
      <c r="C12" s="10" t="s">
        <v>39</v>
      </c>
      <c r="D12" s="11">
        <v>50</v>
      </c>
    </row>
    <row r="13" spans="1:4" x14ac:dyDescent="0.15">
      <c r="A13" s="8" t="s">
        <v>37</v>
      </c>
      <c r="B13" s="8" t="s">
        <v>38</v>
      </c>
      <c r="C13" s="10" t="s">
        <v>41</v>
      </c>
      <c r="D13" s="11">
        <v>1</v>
      </c>
    </row>
    <row r="14" spans="1:4" s="6" customFormat="1" x14ac:dyDescent="0.15">
      <c r="A14" s="7"/>
      <c r="B14" s="7"/>
      <c r="C14" s="18"/>
      <c r="D14" s="19"/>
    </row>
    <row r="15" spans="1:4" x14ac:dyDescent="0.15">
      <c r="A15" s="13" t="s">
        <v>11</v>
      </c>
      <c r="B15" s="13" t="s">
        <v>12</v>
      </c>
      <c r="C15" s="14" t="s">
        <v>40</v>
      </c>
      <c r="D15" s="15">
        <f>IF(D11="",0,D11/(D10+D11))</f>
        <v>0.35897435897435898</v>
      </c>
    </row>
    <row r="16" spans="1:4" x14ac:dyDescent="0.15">
      <c r="A16" s="13" t="s">
        <v>20</v>
      </c>
      <c r="B16" s="13" t="s">
        <v>15</v>
      </c>
      <c r="C16" s="14" t="s">
        <v>39</v>
      </c>
      <c r="D16" s="16">
        <f>D9</f>
        <v>20</v>
      </c>
    </row>
    <row r="17" spans="1:4" x14ac:dyDescent="0.15">
      <c r="A17" s="13" t="s">
        <v>20</v>
      </c>
      <c r="B17" s="13" t="s">
        <v>16</v>
      </c>
      <c r="C17" s="14" t="s">
        <v>39</v>
      </c>
      <c r="D17" s="16">
        <f>IF(D12=0,D18,D18*D12/(D12+D18))</f>
        <v>13.087248322147653</v>
      </c>
    </row>
    <row r="18" spans="1:4" x14ac:dyDescent="0.15">
      <c r="A18" s="13" t="s">
        <v>20</v>
      </c>
      <c r="B18" s="13" t="s">
        <v>17</v>
      </c>
      <c r="C18" s="14" t="s">
        <v>39</v>
      </c>
      <c r="D18" s="16">
        <f>IF(D11="",D9,D9*(D10+D11)/(D9+(D10+D11)))</f>
        <v>17.727272727272727</v>
      </c>
    </row>
    <row r="19" spans="1:4" x14ac:dyDescent="0.15">
      <c r="A19" s="13" t="s">
        <v>20</v>
      </c>
      <c r="B19" s="13" t="s">
        <v>18</v>
      </c>
      <c r="C19" s="14" t="s">
        <v>39</v>
      </c>
      <c r="D19" s="17">
        <f>(D8+(1+D15*D7)*D17)/(1+D7)</f>
        <v>5.7142862364931064</v>
      </c>
    </row>
    <row r="20" spans="1:4" x14ac:dyDescent="0.15">
      <c r="A20" s="13" t="s">
        <v>20</v>
      </c>
      <c r="B20" s="13" t="s">
        <v>19</v>
      </c>
      <c r="C20" s="14" t="s">
        <v>39</v>
      </c>
      <c r="D20" s="17">
        <f>(D6+D16)/(1+D5)</f>
        <v>1.6486928104575165</v>
      </c>
    </row>
    <row r="21" spans="1:4" x14ac:dyDescent="0.15">
      <c r="A21" s="3"/>
      <c r="B21" s="3"/>
      <c r="C21" s="4"/>
      <c r="D21" s="5"/>
    </row>
    <row r="22" spans="1:4" x14ac:dyDescent="0.15">
      <c r="A22" s="13" t="s">
        <v>21</v>
      </c>
      <c r="B22" s="13" t="s">
        <v>29</v>
      </c>
      <c r="C22" s="14" t="s">
        <v>40</v>
      </c>
      <c r="D22" s="17">
        <f>D5*D17/(D6+D16+(1+D5)*D19)</f>
        <v>1.6806288804843106</v>
      </c>
    </row>
    <row r="23" spans="1:4" x14ac:dyDescent="0.15">
      <c r="A23" s="13" t="s">
        <v>22</v>
      </c>
      <c r="B23" s="13" t="s">
        <v>30</v>
      </c>
      <c r="C23" s="14" t="s">
        <v>39</v>
      </c>
      <c r="D23" s="17">
        <f>(D8+(1+D7)*D20)/(1+D15*D7)*D18/((D8+(1+D7)*D20)/(1+D15*D7)+D18)</f>
        <v>4.2589998599243595</v>
      </c>
    </row>
    <row r="24" spans="1:4" x14ac:dyDescent="0.15">
      <c r="A24" s="13" t="s">
        <v>23</v>
      </c>
      <c r="B24" s="13" t="s">
        <v>31</v>
      </c>
      <c r="C24" s="14" t="s">
        <v>39</v>
      </c>
      <c r="D24" s="16">
        <f>D16+D19</f>
        <v>25.714286236493106</v>
      </c>
    </row>
    <row r="25" spans="1:4" x14ac:dyDescent="0.15">
      <c r="A25" s="13" t="s">
        <v>24</v>
      </c>
      <c r="B25" s="13" t="s">
        <v>32</v>
      </c>
      <c r="C25" s="14" t="s">
        <v>39</v>
      </c>
      <c r="D25" s="17">
        <f>D17-D19</f>
        <v>7.3729620856545468</v>
      </c>
    </row>
    <row r="26" spans="1:4" x14ac:dyDescent="0.15">
      <c r="A26" s="13" t="s">
        <v>25</v>
      </c>
      <c r="B26" s="13" t="s">
        <v>33</v>
      </c>
      <c r="C26" s="14" t="s">
        <v>42</v>
      </c>
      <c r="D26" s="15">
        <f>D5*D13/(D6+D16+(1+D5)*D19)</f>
        <v>0.12841728368828831</v>
      </c>
    </row>
    <row r="27" spans="1:4" x14ac:dyDescent="0.15">
      <c r="A27" s="13" t="s">
        <v>26</v>
      </c>
      <c r="B27" s="13" t="s">
        <v>34</v>
      </c>
      <c r="C27" s="14" t="s">
        <v>43</v>
      </c>
      <c r="D27" s="15">
        <f>D26*D19</f>
        <v>0.73381311670781657</v>
      </c>
    </row>
    <row r="28" spans="1:4" x14ac:dyDescent="0.15">
      <c r="A28" s="13" t="s">
        <v>27</v>
      </c>
      <c r="B28" s="13" t="s">
        <v>35</v>
      </c>
      <c r="C28" s="14" t="s">
        <v>44</v>
      </c>
      <c r="D28" s="15">
        <f>D26*(D6+D16+D19)/D5</f>
        <v>0.26618688329218337</v>
      </c>
    </row>
    <row r="29" spans="1:4" x14ac:dyDescent="0.15">
      <c r="A29" s="13" t="s">
        <v>28</v>
      </c>
      <c r="B29" s="13" t="s">
        <v>36</v>
      </c>
      <c r="C29" s="14" t="s">
        <v>44</v>
      </c>
      <c r="D29" s="20">
        <f>-D26*(D8+D17-D19)/D7</f>
        <v>-0.13051044166216677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標準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home</cp:lastModifiedBy>
  <dcterms:created xsi:type="dcterms:W3CDTF">2014-11-18T09:46:57Z</dcterms:created>
  <dcterms:modified xsi:type="dcterms:W3CDTF">2015-03-12T17:26:16Z</dcterms:modified>
</cp:coreProperties>
</file>